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lo.be\dfs\shared\shared_ilvo\NieuweTeelten\1080_CEF\WP1_Exploratie van gewassen met potentieel binnen de Vlaamse bio-economie\Info\Rendabiliteitsstudies\"/>
    </mc:Choice>
  </mc:AlternateContent>
  <xr:revisionPtr revIDLastSave="0" documentId="13_ncr:1_{E06C2406-8C95-40A9-9FF9-8B5D80BE1F73}" xr6:coauthVersionLast="47" xr6:coauthVersionMax="47" xr10:uidLastSave="{00000000-0000-0000-0000-000000000000}"/>
  <bookViews>
    <workbookView xWindow="-120" yWindow="-120" windowWidth="29040" windowHeight="17520" activeTab="1" xr2:uid="{00000000-000D-0000-FFFF-FFFF00000000}"/>
  </bookViews>
  <sheets>
    <sheet name="Begeleidend schrijven" sheetId="16" r:id="rId1"/>
    <sheet name="Checklist Iets voor jou" sheetId="1" r:id="rId2"/>
    <sheet name="Rendabiliteit berekenen" sheetId="8" r:id="rId3"/>
    <sheet name="Hoofdteelt enkel zaden" sheetId="14" r:id="rId4"/>
    <sheet name="Onderzaai zaden" sheetId="15" r:id="rId5"/>
    <sheet name="Onderzaai of nateelt bloemen" sheetId="13" r:id="rId6"/>
    <sheet name="Blad1" sheetId="5"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gghPpzhhqaCy9uPsD/Efa4ITtq/A=="/>
    </ext>
  </extLst>
</workbook>
</file>

<file path=xl/calcChain.xml><?xml version="1.0" encoding="utf-8"?>
<calcChain xmlns="http://schemas.openxmlformats.org/spreadsheetml/2006/main">
  <c r="J32" i="13" l="1"/>
  <c r="F11" i="13"/>
  <c r="F10" i="13"/>
  <c r="F6" i="13"/>
  <c r="F7" i="13" s="1"/>
  <c r="F40" i="15"/>
  <c r="F41" i="15" s="1"/>
  <c r="J26" i="15"/>
  <c r="L24" i="15"/>
  <c r="B21" i="15"/>
  <c r="B23" i="15" s="1"/>
  <c r="B14" i="15"/>
  <c r="J11" i="15"/>
  <c r="J12" i="15" s="1"/>
  <c r="F12" i="15"/>
  <c r="J7" i="15"/>
  <c r="F7" i="15"/>
  <c r="F40" i="14"/>
  <c r="F41" i="14" s="1"/>
  <c r="J26" i="14"/>
  <c r="L24" i="14"/>
  <c r="B21" i="14"/>
  <c r="B23" i="14" s="1"/>
  <c r="B14" i="14"/>
  <c r="J11" i="14"/>
  <c r="F12" i="14"/>
  <c r="J7" i="14"/>
  <c r="J12" i="14" s="1"/>
  <c r="F7" i="14"/>
  <c r="F40" i="13"/>
  <c r="F41" i="13" s="1"/>
  <c r="J26" i="13"/>
  <c r="L24" i="13"/>
  <c r="B21" i="13"/>
  <c r="B14" i="13"/>
  <c r="J11" i="13"/>
  <c r="J7" i="13"/>
  <c r="F12" i="13" l="1"/>
  <c r="F13" i="13" s="1"/>
  <c r="J12" i="13"/>
  <c r="J33" i="15"/>
  <c r="F13" i="15"/>
  <c r="F13" i="14"/>
  <c r="J33" i="14"/>
  <c r="B23" i="13"/>
  <c r="J26" i="8" l="1"/>
  <c r="F6" i="8"/>
  <c r="F11" i="8"/>
  <c r="F10" i="8"/>
  <c r="F40" i="8"/>
  <c r="F41" i="8" s="1"/>
  <c r="L24" i="8"/>
  <c r="B21" i="8"/>
  <c r="J11" i="8"/>
  <c r="J7" i="8"/>
  <c r="F7" i="8"/>
  <c r="B14" i="8"/>
  <c r="J12" i="8" l="1"/>
  <c r="F12" i="8"/>
  <c r="F13" i="8" s="1"/>
  <c r="B23" i="8"/>
  <c r="J32" i="8" l="1"/>
  <c r="J33" i="8"/>
  <c r="J34" i="8" l="1"/>
</calcChain>
</file>

<file path=xl/sharedStrings.xml><?xml version="1.0" encoding="utf-8"?>
<sst xmlns="http://schemas.openxmlformats.org/spreadsheetml/2006/main" count="678" uniqueCount="247">
  <si>
    <t>Checklist: Is de teelt van goudsbloem iets voor mij?</t>
  </si>
  <si>
    <t xml:space="preserve">Deze checklist ondersteunt jou als landbouwer bij de beslissing om al of niet goudsbloem te telen. Onderstaande stellingen geven een indicatie van de mate waarin de goudsbloemteelt iets voor jou is. </t>
  </si>
  <si>
    <t>ja/ nee</t>
  </si>
  <si>
    <t>Ik wil met een nieuwe teelt aan de slag gaan.</t>
  </si>
  <si>
    <t xml:space="preserve">Uitdagingen slaan mij niet uit mijn lood. </t>
  </si>
  <si>
    <t>Goudsbloem is inpasbaar in mijn teeltrotatie.</t>
  </si>
  <si>
    <t>Goudsbloem wordt gezaaid in het voorjaar, de oogst van de bloemen vindt plaats in juli/augustus, de oogst van de  zaden vindt plaats in september/oktober.</t>
  </si>
  <si>
    <r>
      <rPr>
        <sz val="11"/>
        <color theme="1"/>
        <rFont val="Arial"/>
        <family val="2"/>
      </rPr>
      <t xml:space="preserve">Ik heb </t>
    </r>
    <r>
      <rPr>
        <u/>
        <sz val="11"/>
        <color theme="1"/>
        <rFont val="Arial"/>
        <family val="2"/>
      </rPr>
      <t>geen</t>
    </r>
    <r>
      <rPr>
        <sz val="11"/>
        <color theme="1"/>
        <rFont val="Arial"/>
        <family val="2"/>
      </rPr>
      <t xml:space="preserve"> overschot aan dierlijke mest.</t>
    </r>
  </si>
  <si>
    <t>Goudsbloem heeft een lage N-behoefte. Teveel bemesting bevordert de vegetatieve groei van goudsbloem, wat de oogst bemoeilijkt. Het is aangewezen om niet of zeer weinig te bemesten. Goudsbloem beperkt dus de bemestingsruimte op je bedrijf.</t>
  </si>
  <si>
    <t>Ik heb weet hoe ik aan zaaizaad kom.</t>
  </si>
  <si>
    <r>
      <rPr>
        <sz val="11"/>
        <color theme="1"/>
        <rFont val="Arial"/>
        <family val="2"/>
      </rPr>
      <t>Rassen zijn nog niet commercieel beschikbaar voor landbouwkundige doeleinden. Vrije rassen kunnen zelf vermeerderd worden. (</t>
    </r>
    <r>
      <rPr>
        <i/>
        <sz val="11"/>
        <color theme="1"/>
        <rFont val="Arial"/>
        <family val="2"/>
      </rPr>
      <t>Vraag meer info op bij het Praktijkpunt Landbouw.)</t>
    </r>
  </si>
  <si>
    <t>Ik zie het wel zitten om aan mechanische onkruidbeheersing te doen.</t>
  </si>
  <si>
    <t>Uitgezonderd voor de enkeldoelteelt van bloemen, zijn er nog geen gewasbeschermingsmiddelen erkend. Bovendien wensen de afnemers van bloemen vaak biologische bloemen.</t>
  </si>
  <si>
    <t>Ik of mijn loonwerker beschikt over een wiedeg. Of ik kan er één gebruiken van een collega.</t>
  </si>
  <si>
    <t>Ik of mijn loonwerker beschikt over een schoffelmachine.  Of ik kan er één gebruiken van een collega.</t>
  </si>
  <si>
    <t>Ik zie het zitten om de bloemoogst uit te voeren.</t>
  </si>
  <si>
    <t xml:space="preserve">De bloemoogst van goudsbloem is een atypische activiteit voor de Vlaamse landbouw. Ontwikkelde prototypes kunnen mogelijk gehuurd worden bij ILVO. Of je laat je eigen bloemoogstmachine bouwen. (Vraag meer info op bij ILVO). </t>
  </si>
  <si>
    <t>Mijn loonwerker is bereid om goudsbloem te dorsen.</t>
  </si>
  <si>
    <t xml:space="preserve">Ik heb afzet voor de verse bloemen aan een rendabele prijs. </t>
  </si>
  <si>
    <t>Ik kan de verse bloemen na de oogst snel genoeg leveren bij de afnemer.</t>
  </si>
  <si>
    <t>Ik heb afzet voor de droge bloemen aan een rendabele prijs.</t>
  </si>
  <si>
    <t>In mijn buurt kan ik terecht voor het drogen van de bloemen, of ik beschik zelf over een drooginstallatie.</t>
  </si>
  <si>
    <t>Praktijkpunt Landbouw werkt met een zelf gebouwd systeem van geventileerde paloxen.</t>
  </si>
  <si>
    <t xml:space="preserve">Ik heb afzet voor de ongeschoonde zaden aan een rendabele prijs. </t>
  </si>
  <si>
    <t>Ik kan de zaden tegen een redelijke kost laten schonen en heb afzet voor de geschoonde zaden aan een rendabele prijs.</t>
  </si>
  <si>
    <t>Ik sta ervoor open dat geïnteresseerde passanten halt houden bij mijn percelen.</t>
  </si>
  <si>
    <t>Ik heb er geen probleem mee om advies in te winnen.</t>
  </si>
  <si>
    <t>Voor teelttechnische ondersteuning kan je terecht bij Praktijkpunt Landbouw Vlaams-Brabant.</t>
  </si>
  <si>
    <t>Checklist: Is de teelt van goudsbloem rendabel voor mij?</t>
  </si>
  <si>
    <t xml:space="preserve">Deze tool maakt het voor u mogelijk om zelf een eenvoudige saldoberekening uit te voeren, dit met eigen aanpasbare cijfers en bedrijfsspecifiek kengetallen. De witte cellen zijn aan te passen. De verklaring voor de op voorhand ingevulde cijfers is terug te vinden in het document 'Beslismodel Goudsbloem - Begeleidend schrijven'. </t>
  </si>
  <si>
    <t>TEELTKOSTEN algemeen</t>
  </si>
  <si>
    <t>KOSTEN VERSE BLOEMPRODUCTIE</t>
  </si>
  <si>
    <t>KOSTEN ZAADPRODUCTIE</t>
  </si>
  <si>
    <t>Zaaizaad</t>
  </si>
  <si>
    <t>€/ha</t>
  </si>
  <si>
    <t>Naschonen bloemen (indien nodig)</t>
  </si>
  <si>
    <t>Loofdoden of zwadmaaien</t>
  </si>
  <si>
    <t>Bemesting</t>
  </si>
  <si>
    <t>Afzetkosten (incl. transport)</t>
  </si>
  <si>
    <t xml:space="preserve">Loonwerk: Dorsen </t>
  </si>
  <si>
    <t>Gewasbescherming</t>
  </si>
  <si>
    <t xml:space="preserve">Huur bloemoogstmachine </t>
  </si>
  <si>
    <t>Onkruidbestrijding (chem.)</t>
  </si>
  <si>
    <t>TOTAAL teeltkosten algemeen</t>
  </si>
  <si>
    <t>Bestrijding ziekten en plagen</t>
  </si>
  <si>
    <t>Loonwerk</t>
  </si>
  <si>
    <t>ARBEIDSBEHOEFTE VERSE BLOEMEN</t>
  </si>
  <si>
    <t>ARBEIDSBEHOEFTE ZADEN</t>
  </si>
  <si>
    <t>Zaaien</t>
  </si>
  <si>
    <t>Bloemoogst (4 uur/oogstbeurt)</t>
  </si>
  <si>
    <t>uren/ha</t>
  </si>
  <si>
    <t>Zaadoogst en verwerking</t>
  </si>
  <si>
    <t>Onkruidbestrijding (mech.)</t>
  </si>
  <si>
    <t>Verwerking  (2 uur/oogstbeurt)</t>
  </si>
  <si>
    <t>TOTAAL ARBEIDSKOST zaadproductie</t>
  </si>
  <si>
    <t>Energie en overige variabele kosten</t>
  </si>
  <si>
    <t>TOTAAL ARBEIDSKOST bloemproductie</t>
  </si>
  <si>
    <t>TOTAAL kosten zaadproductie</t>
  </si>
  <si>
    <t>Pacht</t>
  </si>
  <si>
    <t>TOTAAL kosten bloemproductie</t>
  </si>
  <si>
    <t>KOSTEN DROGEN EN SCHONEN ZADEN</t>
  </si>
  <si>
    <t>Bedrijfseigen afschrijvingen</t>
  </si>
  <si>
    <t>KOSTEN DROGEN VAN BLOEMEN</t>
  </si>
  <si>
    <t>Drogen zaden</t>
  </si>
  <si>
    <t>€/kg</t>
  </si>
  <si>
    <t>ARBEIDSBEHOEFTE algemeen</t>
  </si>
  <si>
    <t>Drogen bloemen (indien nodig)</t>
  </si>
  <si>
    <t>€/kg vers</t>
  </si>
  <si>
    <t>Schonen zaden</t>
  </si>
  <si>
    <t>Grondbewerking</t>
  </si>
  <si>
    <t>PRODUCTIEPOTENTIEEL BLOEMOOGST</t>
  </si>
  <si>
    <t>kg</t>
  </si>
  <si>
    <t>PRODUCTIEPOTENTIEEL ZAADOOGST</t>
  </si>
  <si>
    <t>Gewasonderhoud</t>
  </si>
  <si>
    <t>plukbeurt 1</t>
  </si>
  <si>
    <t>2500-4500</t>
  </si>
  <si>
    <t>na 0x bloempluk</t>
  </si>
  <si>
    <t>1000-1500</t>
  </si>
  <si>
    <t>Uurloon</t>
  </si>
  <si>
    <t>€/uur</t>
  </si>
  <si>
    <t>plukbeurt 2</t>
  </si>
  <si>
    <t>na max. 3 bloempluk</t>
  </si>
  <si>
    <t>500-1000</t>
  </si>
  <si>
    <t>TOTAAL ARBEIDSKOST algemeen</t>
  </si>
  <si>
    <t>plukbeurt 3</t>
  </si>
  <si>
    <t>2000-3000</t>
  </si>
  <si>
    <t>na 4x bloempluk</t>
  </si>
  <si>
    <t>250-500</t>
  </si>
  <si>
    <t>plukbeurt 4</t>
  </si>
  <si>
    <t>na 5x bloempluk</t>
  </si>
  <si>
    <t>0-250</t>
  </si>
  <si>
    <t>TOTAAL algemeen ZONDER OOGSTKOSTEN</t>
  </si>
  <si>
    <t>plukbeurt 5</t>
  </si>
  <si>
    <t>1000-2000</t>
  </si>
  <si>
    <t>plukbeurt 6</t>
  </si>
  <si>
    <t>OPBRENGSTPOTENTIEEL ZADEN</t>
  </si>
  <si>
    <t>Productie zaadoogst geschoond</t>
  </si>
  <si>
    <t xml:space="preserve">kg/ha </t>
  </si>
  <si>
    <t>OPBRENGSTPOTENTIEEL BLOEMEN</t>
  </si>
  <si>
    <t>Productie zaadoogst ongeschoond</t>
  </si>
  <si>
    <t>kg /ha</t>
  </si>
  <si>
    <t>Aantal bloemoogstbeurten</t>
  </si>
  <si>
    <t>% verontreiniging bij zaadoogst</t>
  </si>
  <si>
    <t xml:space="preserve">Productie bloemoogst 1 </t>
  </si>
  <si>
    <t>kg vers/ha</t>
  </si>
  <si>
    <t>Verkoopprijs zaden geschoond</t>
  </si>
  <si>
    <t xml:space="preserve">€/ kg </t>
  </si>
  <si>
    <t>Productie bloemoogst 2</t>
  </si>
  <si>
    <t>WINST</t>
  </si>
  <si>
    <t xml:space="preserve">Productie bloemoogst 3 </t>
  </si>
  <si>
    <t>droge bloemen</t>
  </si>
  <si>
    <t>zaden</t>
  </si>
  <si>
    <t>Productie bloemoogst 4</t>
  </si>
  <si>
    <t>droge bloemen + zaden</t>
  </si>
  <si>
    <t xml:space="preserve">Productie bloemoogst 5 </t>
  </si>
  <si>
    <t xml:space="preserve">Productie bloemoogst 6 </t>
  </si>
  <si>
    <t>Productie totaal</t>
  </si>
  <si>
    <t>kg droog/ha</t>
  </si>
  <si>
    <t>Verkoopprijs bloemen droog (marktprijs)</t>
  </si>
  <si>
    <t xml:space="preserve">Productie bloemoogst </t>
  </si>
  <si>
    <t>geschoonde zaden</t>
  </si>
  <si>
    <t>PRODUCTIEPOTENTIEEL BLOEMOOGST NATEELT</t>
  </si>
  <si>
    <t>1000-3000</t>
  </si>
  <si>
    <t>ja</t>
  </si>
  <si>
    <t>nee</t>
  </si>
  <si>
    <t>BESLISMODEL GOUDSBLOEM – BEGELEIDEND SCHRIJVEN</t>
  </si>
  <si>
    <t>Wanneer is het voor mij als landbouwer rendabel om goudsbloem te telen? Aan de hand van het</t>
  </si>
  <si>
    <t>beslismodel kan je deze vraag op basis van bedrijfseigen cijfers beantwoorden. Het model is toepasbaar</t>
  </si>
  <si>
    <t>voor de dubbeldoelteelt van goudsbloem (oogst van bloemen én zaden), voor de enkeldoelteelt van</t>
  </si>
  <si>
    <t>zaden en de enkeldoelteelt van bloemen, hetzij in hoofdteelt, hetzij in nateelt. In het geval van onderzaai</t>
  </si>
  <si>
    <t>in graan of nateelt ga je tewerk zoals voor de enkeldoelteelt, waarbij je geen pacht of vaste kosten</t>
  </si>
  <si>
    <t>ingeeft, omdat deze aan de hoofdteelt worden toegewezen. In onderzaai moet je kiezen tussen of</t>
  </si>
  <si>
    <t>bloemen, of zaden. In het geval van nateelt is het enkel mogelijk om bloemen te oogsten.</t>
  </si>
  <si>
    <t>Onderstaand lichten we de cijfers toe die in het beslismodel zijn ingevuld. In deze fase zijn de beste</t>
  </si>
  <si>
    <t>rassen voor de zaadolieproductie nog niet op de markt. Er is nog geen efficiëntie in de</t>
  </si>
  <si>
    <t>verwerkingsprocessen gerealiseerd. We maken hier een inschatting op basis van de contacten met de</t>
  </si>
  <si>
    <t>firma’s die de oogst van 2024 gaan verwerken (ca. 8 ton).</t>
  </si>
  <si>
    <t>Er bestaat een waaier aan rassen van Calendula officinalis, maar de meeste variëteiten zijn niet</t>
  </si>
  <si>
    <t>beschikbaar voor commerciële landbouwdoeleinden. Dat geldt ook voor de WUR-variëteit waarmee we</t>
  </si>
  <si>
    <t>werken. Gebaseerd op de prijs voor dederzaad, die € 12 per kg bedraagt, en gegeven dat goudsbloem</t>
  </si>
  <si>
    <t>een complexer zaad is omwille van de 3 verschillende vormen, gaan we uit van € 15 per kg als</t>
  </si>
  <si>
    <t>realistische prijs. De zaaidichtheid bedraagt 12 kg per ha kiemkrachtig zaad.</t>
  </si>
  <si>
    <t>Aangezien goudsbloem een lage inputteelt is die eerder ongunstig reageert op een te hoge N-bemesting,</t>
  </si>
  <si>
    <t>en gezien de rijke bodemvruchtbaarheid van de meeste Vlaamse akkerbouwpercelen, gaan we hier uit</t>
  </si>
  <si>
    <t>van het gegeven dat goudsbloem geen kunstmest hoeft te krijgen. Stalmest of een beperkte dosis</t>
  </si>
  <si>
    <t>drijfmest zijn mogelijk. Omdat veehouders op zoek zijn naar percelen waar zij hun dierlijke mest kunnen</t>
  </si>
  <si>
    <t>afzetten, zijn hieraan geen kosten verbonden.</t>
  </si>
  <si>
    <t>Onkruidbestrijding</t>
  </si>
  <si>
    <t>In 2024 werd de onkruidbeheersing bij telers gerealiseerd door toepassing van Centium aan een dosis</t>
  </si>
  <si>
    <t>van 0,15 l per ha in combinatie met wiedeggen of schoffelen (2 passages). Voor de bespuiting rekenen</t>
  </si>
  <si>
    <t>we 1 uur per ha onder gewasonderhoud. De prijs van het product bedraagt € 122,04 per liter of € 18,31</t>
  </si>
  <si>
    <t>per ha. Voor een wiedegbeurt rekenen we € 50 per ha, voor een schoffelbeurt aan € 65 per ha</t>
  </si>
  <si>
    <t>(loonwerktarieven).</t>
  </si>
  <si>
    <t>Bestrijding tegen ziekten en plagen</t>
  </si>
  <si>
    <t>Tot op heden zijn er in de goudsbloempercelen geen ziekten en plagen vastgesteld waarvoor een</t>
  </si>
  <si>
    <t>bestrijding noodzakelijk was. Bovendien zijn er geen chemische gewasbeschermingsmiddelen erkend</t>
  </si>
  <si>
    <t>voor de dubbeldoelteelt of de zaadteelt van goudsbloem.</t>
  </si>
  <si>
    <t>Zaaien:</t>
  </si>
  <si>
    <t>We gaan uit van de situatie waarbij het zaaien gebeurt door de landbouwer zelf, de kosten zijn</t>
  </si>
  <si>
    <t>ingecalculeerd bij de arbeidsbehoefte, de energie niet-verwarming en overige variabele kosten en de</t>
  </si>
  <si>
    <t>bedrijfseigen afschrijvingen.</t>
  </si>
  <si>
    <t>Energie niet-verwarming en overige variabele kosten</t>
  </si>
  <si>
    <t>Energie niet-verwarming betreft voornamelijk de brandstof voor de tractor. De overige variabele kosten</t>
  </si>
  <si>
    <t>betreffen bv. telefoon, vakliteratuur… Voor deze kostenposten is een richtgetal opgenomen op basis van</t>
  </si>
  <si>
    <t>het meerjarig gemiddelde van akkerbouwmatige teelten vergelijkbaar aan gele erwt in het model voor</t>
  </si>
  <si>
    <t>kostprijsberekening PeaPACT (bron: https://peapact.vichogent.be/), namelijk € 50 voor energie en € 15</t>
  </si>
  <si>
    <t>voor overige variabele kosten. Net als gele erwt kan goudsbloem beschouwd worden als een</t>
  </si>
  <si>
    <t>akkerbouwmatige teelt.</t>
  </si>
  <si>
    <t>In 2022 betaalde een Belgische landbouwer gemiddeld 329 €/ha per jaar voor de huur van beteelde</t>
  </si>
  <si>
    <t>gronden: Pachten in de landbouw | Statbel (fgov.be)</t>
  </si>
  <si>
    <t>Omdat deze kostenpost erg bedrijfsspecifiek is, hebben we ervoor geopteerd hier geen getal te</t>
  </si>
  <si>
    <t>suggereren. In de kostprijsberekening binnen de rekentool voor gele erwt (Bron:</t>
  </si>
  <si>
    <t>https://peapact.vichogent.be/) is de richtwaarde voor het totaal van de afschrijvingen, fictieve intresten en</t>
  </si>
  <si>
    <t>kost van gronden, gebouwen en werktuigen € 389.</t>
  </si>
  <si>
    <t>Voor grondbewerking, zaaien en gewasonderhoud is een arbeidstijd van 8 uren gerekend. Het uurloon</t>
  </si>
  <si>
    <t>van € 18 per uur is gebaseerd op de witloofbarometer.</t>
  </si>
  <si>
    <t>KOSTEN verse bloemproductie</t>
  </si>
  <si>
    <t>Een goed geoptimaliseerde bloemplukmachine maakt dat naschonen van de bloemen overbodig wordt.</t>
  </si>
  <si>
    <t>We rekenen een forfaitair bedrag aan van € 25 per ha voor de kosten die gepaard gaan met de afzet van</t>
  </si>
  <si>
    <t>de bloemen.</t>
  </si>
  <si>
    <t>Huur bloemoogstmachine</t>
  </si>
  <si>
    <t>Een aannemelijke prijs voor het huren van een bloemoogstmachine is € 125 per dag. We rekenen 4 uren</t>
  </si>
  <si>
    <t>voor het plukken van 1 hectare.</t>
  </si>
  <si>
    <t>ARBEIDSBEHOEFTE verse bloemproductie</t>
  </si>
  <si>
    <t>Voor alle aspecten die te maken hebben met de bloemproductie (oogst, transport) is een arbeidstijd van 6</t>
  </si>
  <si>
    <t>uren per hectare gerekend, dit voor één bloemplukbeurt. Het uurloon van € 18 per uur is gebaseerd op de</t>
  </si>
  <si>
    <t>witloofbarometer.</t>
  </si>
  <si>
    <t>Kosten drogen van bloemen</t>
  </si>
  <si>
    <t>De bloemen dienen (waarschijnlijk) gedroogd te worden. Kostprijs voor kleine hoeveelheden in een</t>
  </si>
  <si>
    <t>industriële microgolfdroger situeert zich rond de € 0,8 per kg vers materiaal. Op basis van een goed</t>
  </si>
  <si>
    <t>draaiende hopast kan de droogkost tussen de € 0,2 en € 0,4 per kg verse bloemen komen te liggen. Voor</t>
  </si>
  <si>
    <t>bepaalde toepassingen (vb. extractie voor de productie van biogebaseerde chemische bouwstenen) kan</t>
  </si>
  <si>
    <t>het volstaan om de bloemen vacuüm te bewaren. Hier vulden we de minimale droogkost in.</t>
  </si>
  <si>
    <t>Productiepotentieel bloemoogst</t>
  </si>
  <si>
    <t>Het productiepotentieel voor de bloemoogst in hoofdteelt is gebaseerd op de resultaten gehaald tijdens</t>
  </si>
  <si>
    <t>het proefveldonderzoek. Op praktijkpercelen zijn deze opbrengsten nog niet gerealiseerd. In nateelt zijn</t>
  </si>
  <si>
    <t>de resultaten gebaseerd op de bloemoogst van een praktijkperceel 2023.</t>
  </si>
  <si>
    <t>Een éénmalige bloemplukbeurt leidt niet noodzakelijk tot een verminderde zaadproductie, zelfs</t>
  </si>
  <si>
    <t>integendeel. Naarmate er meer bloemplukbeurten aan de zaadoogst voorafgaan, zien we wel een daling</t>
  </si>
  <si>
    <t>van de opbrengst. Omdat de vraag naar bloemen bovendien kleiner is dan de vraag naar zaden,</t>
  </si>
  <si>
    <t>beperken we ons voor de dubbeldoelteelt tot het scenario van één bloemplukbeurt.</t>
  </si>
  <si>
    <t>Verkoopprijs voor droge bloemen</t>
  </si>
  <si>
    <t>De verkoopprijs voor droge bloemen is gebaseed op persoonlijke communicatie met Kris Schatteman</t>
  </si>
  <si>
    <t>(Add Essens BV).</t>
  </si>
  <si>
    <t>Kosten zaadproductie</t>
  </si>
  <si>
    <t>Loofdoden</t>
  </si>
  <si>
    <t>Na een natte, wisselvallige zomer kan ongelijkmatige afrijping van de zaden de oogst bemoeilijken. Het</t>
  </si>
  <si>
    <t>toepassen van loofdoding kan hieraan verhelpen. Recent is Gozai erkend voor deze toepassing.</t>
  </si>
  <si>
    <t>Gebruikelijk zijn dit 1 of 2 behandelingen aan een dosis van 0,4 l of 0,8 l per ha. De prijs van 5 liter Gozai</t>
  </si>
  <si>
    <t>bedraagt € 282,74. Bij 2 toepassingen komt de prijs van het product neer op € 90,5 per ha. Voor de</t>
  </si>
  <si>
    <t>bespuitingen rekenen we 2 uur per ha onder gewasonderhoud.</t>
  </si>
  <si>
    <t>Zwadmaaien</t>
  </si>
  <si>
    <t>Zwadmaaien is een (biologisch) alternatief voor loofdoden. De prijs voor zwadmaaien bedraagt € 120 per</t>
  </si>
  <si>
    <t>ha.</t>
  </si>
  <si>
    <t>Loonwerk: Dorsen</t>
  </si>
  <si>
    <t>We hanteren een loonwerktarief van € 300 per ha.</t>
  </si>
  <si>
    <t>We rekenen een forfaitair bedrag aan van € 25 per ha voor de kosten gepaard gaande met de afzet van</t>
  </si>
  <si>
    <t>Arbeidsbehoefte zaden</t>
  </si>
  <si>
    <t>Voor alle aspecten die te maken hebben met de zaadproductie (loofdoding, oogst, transport) is een</t>
  </si>
  <si>
    <t>arbeidstijd van 4 uren per hectare gerekend. Het uurloon van € 18 per uur is gebaseerd op de</t>
  </si>
  <si>
    <t>Kosten drogen en schonen zaden</t>
  </si>
  <si>
    <t>Voor het drogen rekent Graines de Curieux een opstartkost van € 150, een basiskost van € 15 per ton</t>
  </si>
  <si>
    <t>plus de droogkosten van Synagra. De indicatieve droogkosten van Synagra voor 2024 lopen uiteen van</t>
  </si>
  <si>
    <t>5,09 euro per 1.000 kg bij een laag vochtpercentage van 15,6 tot 16%, tot een kost van 41,63 euro bij</t>
  </si>
  <si>
    <t>een hoog vochtpercentage van 29,6 tot 30%. (Bron:</t>
  </si>
  <si>
    <t>https://www.vegaplan.be/storage/uploads/files/modules/press/1726229719_landbouwleven_04_07_2024</t>
  </si>
  <si>
    <t>_fegra_ontvangstvoorwaarden_voor_oogst_2024.pdf). Het gemiddelde vochtgehalte van de</t>
  </si>
  <si>
    <t>praktijkpercelen in 2024 bedroeg 27,2%. We moeten dus rekening houden met een kost van om en bij de</t>
  </si>
  <si>
    <t>€ 50 per ton, alles inbegrepen.</t>
  </si>
  <si>
    <t>Binnen GOGO betaalden we tot € 5.000 (!) per ton voor het schonen van goudsbloemzaad. Bij Graines</t>
  </si>
  <si>
    <t>de curieux gelden volgende tarieven, op basis van een hoeveelheid van 50 ton: € 513 per ton geschoond</t>
  </si>
  <si>
    <t>in 1 passage. Indien 2 of 3 passages nodig zijn, bedraagt de prijs respectievelijk € 614,5 per ton en</t>
  </si>
  <si>
    <t>€ 769,5 per ton. Goudsbloemzaad schonen is extra uitdagend omwille van de drie zaadvormen. Binnen</t>
  </si>
  <si>
    <t>de EIP GOGO4IT werken we aan het optimaliseren van deze verwerkingsstap, zodat de zaadschoning</t>
  </si>
  <si>
    <t>aan een zo laag mogelijke prijs kan uitgevoerd worden. Een aandachtspunt om dit te realiseren is om het</t>
  </si>
  <si>
    <t>goudsbloemzaad zo proper mogelijk te oogsten.</t>
  </si>
  <si>
    <t>Productiepotentieel zaden</t>
  </si>
  <si>
    <t>De productie van de zaden is gebaseerd op de resultaten van de praktijkpercelen in 2024. We laten</t>
  </si>
  <si>
    <t>teeltmislukking door te natte omstandigheden buiten beschouwing. De gemiddelde opbrengst ligt op 925</t>
  </si>
  <si>
    <t>kg netto schoon zaad per ha, met een minimum van 747 kg en een maximum van 1.229 kg. Het</t>
  </si>
  <si>
    <t>percentage verontreiniging bij de zaadoogst bedroeg gemiddeld 20,6% met een afwijking van ca. 5%</t>
  </si>
  <si>
    <t>tussen het minst zuivere en het meest zuivere staal.</t>
  </si>
  <si>
    <t>Verkoopprijs zaden</t>
  </si>
  <si>
    <t>De verkoopprijs voor de zaden is gebaseerd op de voorlopige prijs die momenteel is overeengekomen</t>
  </si>
  <si>
    <t>tussen de telers en de afnemer in het kader van het opschalingstraject. Er moet opgemerkt worden dat</t>
  </si>
  <si>
    <t>de afnemer hierbij ook de kosten voor het drogen en schonen voor zijn rekening neemt.</t>
  </si>
  <si>
    <t>Meer info: Praktijkpunt Landbouw Vlaams-Brabant, Mieke Vandermersch, mieke.vandermersch@vlaamsbrabant.be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</si>
</sst>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1"/>
      <color theme="1"/>
      <name val="Arial"/>
    </font>
    <font>
      <b/>
      <sz val="14"/>
      <color theme="1"/>
      <name val="Arial"/>
      <family val="2"/>
    </font>
    <font>
      <sz val="11"/>
      <name val="Arial"/>
      <family val="2"/>
    </font>
    <font>
      <i/>
      <sz val="11"/>
      <color theme="1"/>
      <name val="Arial"/>
      <family val="2"/>
    </font>
    <font>
      <b/>
      <i/>
      <sz val="11"/>
      <color theme="1"/>
      <name val="Arial"/>
      <family val="2"/>
    </font>
    <font>
      <sz val="11"/>
      <color theme="1"/>
      <name val="Calibri"/>
      <family val="2"/>
    </font>
    <font>
      <b/>
      <sz val="11"/>
      <color theme="1"/>
      <name val="Calibri"/>
      <family val="2"/>
    </font>
    <font>
      <b/>
      <sz val="11"/>
      <color theme="1"/>
      <name val="Arial"/>
      <family val="2"/>
    </font>
    <font>
      <b/>
      <sz val="11"/>
      <name val="Arial"/>
      <family val="2"/>
    </font>
    <font>
      <u/>
      <sz val="11"/>
      <color theme="1"/>
      <name val="Arial"/>
      <family val="2"/>
    </font>
    <font>
      <sz val="11"/>
      <color theme="1"/>
      <name val="Arial"/>
      <family val="2"/>
    </font>
    <font>
      <b/>
      <sz val="11"/>
      <color rgb="FF1E1E1E"/>
      <name val="Segoe UI"/>
      <family val="2"/>
    </font>
    <font>
      <b/>
      <sz val="11"/>
      <color theme="1"/>
      <name val="Calibri"/>
      <family val="2"/>
      <scheme val="major"/>
    </font>
    <font>
      <sz val="11"/>
      <color theme="1"/>
      <name val="Calibri"/>
      <family val="2"/>
      <scheme val="major"/>
    </font>
    <font>
      <b/>
      <sz val="14"/>
      <color theme="1"/>
      <name val="Calibri"/>
      <family val="2"/>
    </font>
    <font>
      <sz val="11"/>
      <name val="Calibri"/>
      <family val="2"/>
      <scheme val="major"/>
    </font>
    <font>
      <i/>
      <sz val="10"/>
      <color theme="1"/>
      <name val="Arial"/>
      <family val="2"/>
    </font>
    <font>
      <sz val="11"/>
      <color theme="1"/>
      <name val="Arial"/>
      <family val="2"/>
    </font>
    <font>
      <i/>
      <sz val="11"/>
      <color theme="1"/>
      <name val="Calibri"/>
      <family val="2"/>
    </font>
  </fonts>
  <fills count="13">
    <fill>
      <patternFill patternType="none"/>
    </fill>
    <fill>
      <patternFill patternType="gray125"/>
    </fill>
    <fill>
      <patternFill patternType="solid">
        <fgColor rgb="FFFFC000"/>
        <bgColor rgb="FFFFC000"/>
      </patternFill>
    </fill>
    <fill>
      <patternFill patternType="solid">
        <fgColor rgb="FFFEF2CB"/>
        <bgColor rgb="FFFEF2CB"/>
      </patternFill>
    </fill>
    <fill>
      <patternFill patternType="solid">
        <fgColor rgb="FFFFFF00"/>
        <bgColor rgb="FFFFFF00"/>
      </patternFill>
    </fill>
    <fill>
      <patternFill patternType="solid">
        <fgColor rgb="FFFBE4D5"/>
        <bgColor rgb="FFFBE4D5"/>
      </patternFill>
    </fill>
    <fill>
      <patternFill patternType="solid">
        <fgColor theme="5"/>
        <bgColor theme="5"/>
      </patternFill>
    </fill>
    <fill>
      <patternFill patternType="solid">
        <fgColor theme="0"/>
        <bgColor theme="0"/>
      </patternFill>
    </fill>
    <fill>
      <patternFill patternType="solid">
        <fgColor rgb="FFFF0000"/>
        <bgColor rgb="FFFF0000"/>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rgb="FFFFFF00"/>
      </patternFill>
    </fill>
    <fill>
      <patternFill patternType="solid">
        <fgColor theme="5"/>
        <bgColor indexed="64"/>
      </patternFill>
    </fill>
  </fills>
  <borders count="41">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9" fontId="17" fillId="0" borderId="0" applyFont="0" applyFill="0" applyBorder="0" applyAlignment="0" applyProtection="0"/>
  </cellStyleXfs>
  <cellXfs count="104">
    <xf numFmtId="0" fontId="0" fillId="0" borderId="0" xfId="0"/>
    <xf numFmtId="0" fontId="5" fillId="0" borderId="0" xfId="0" applyFont="1"/>
    <xf numFmtId="0" fontId="6" fillId="6" borderId="7" xfId="0" applyFont="1" applyFill="1" applyBorder="1"/>
    <xf numFmtId="0" fontId="6" fillId="6" borderId="9" xfId="0" applyFont="1" applyFill="1" applyBorder="1"/>
    <xf numFmtId="0" fontId="6" fillId="6" borderId="10" xfId="0" applyFont="1" applyFill="1" applyBorder="1"/>
    <xf numFmtId="0" fontId="6" fillId="6" borderId="11" xfId="0" applyFont="1" applyFill="1" applyBorder="1"/>
    <xf numFmtId="0" fontId="6" fillId="6" borderId="10" xfId="0" applyFont="1" applyFill="1" applyBorder="1" applyAlignment="1">
      <alignment vertical="center"/>
    </xf>
    <xf numFmtId="0" fontId="6" fillId="6" borderId="11" xfId="0" applyFont="1" applyFill="1" applyBorder="1" applyAlignment="1">
      <alignment vertical="center"/>
    </xf>
    <xf numFmtId="0" fontId="7" fillId="0" borderId="0" xfId="0" applyFont="1" applyAlignment="1">
      <alignment horizontal="right"/>
    </xf>
    <xf numFmtId="0" fontId="6" fillId="0" borderId="0" xfId="0" applyFont="1" applyAlignment="1">
      <alignment horizontal="right"/>
    </xf>
    <xf numFmtId="0" fontId="10" fillId="0" borderId="0" xfId="0" applyFont="1"/>
    <xf numFmtId="0" fontId="10" fillId="0" borderId="7" xfId="0" applyFont="1" applyBorder="1"/>
    <xf numFmtId="0" fontId="5" fillId="5" borderId="7" xfId="0" applyFont="1" applyFill="1" applyBorder="1"/>
    <xf numFmtId="0" fontId="5" fillId="5" borderId="7" xfId="0" applyFont="1" applyFill="1" applyBorder="1" applyAlignment="1">
      <alignment horizontal="left"/>
    </xf>
    <xf numFmtId="0" fontId="5" fillId="5" borderId="7" xfId="0" applyFont="1" applyFill="1" applyBorder="1" applyAlignment="1">
      <alignment horizontal="right"/>
    </xf>
    <xf numFmtId="0" fontId="5" fillId="5" borderId="8" xfId="0" applyFont="1" applyFill="1" applyBorder="1"/>
    <xf numFmtId="0" fontId="0" fillId="0" borderId="0" xfId="0" applyAlignment="1">
      <alignment horizontal="center"/>
    </xf>
    <xf numFmtId="0" fontId="5" fillId="0" borderId="0" xfId="0" applyFont="1" applyAlignment="1">
      <alignment vertical="center" wrapText="1"/>
    </xf>
    <xf numFmtId="0" fontId="11" fillId="0" borderId="0" xfId="0" applyFont="1" applyAlignment="1">
      <alignment horizontal="left" vertical="center" wrapText="1" indent="1"/>
    </xf>
    <xf numFmtId="0" fontId="0" fillId="0" borderId="0" xfId="0" applyAlignment="1">
      <alignment horizontal="left" vertical="center" wrapText="1" indent="1"/>
    </xf>
    <xf numFmtId="0" fontId="6" fillId="0" borderId="0" xfId="0" applyFont="1"/>
    <xf numFmtId="0" fontId="5" fillId="5" borderId="26" xfId="0" applyFont="1" applyFill="1" applyBorder="1"/>
    <xf numFmtId="0" fontId="0" fillId="0" borderId="7" xfId="0" applyBorder="1"/>
    <xf numFmtId="0" fontId="14" fillId="0" borderId="7" xfId="0" applyFont="1" applyBorder="1"/>
    <xf numFmtId="0" fontId="12" fillId="0" borderId="24" xfId="0" applyFont="1" applyBorder="1" applyAlignment="1">
      <alignment horizontal="right" vertical="center"/>
    </xf>
    <xf numFmtId="0" fontId="12" fillId="0" borderId="13" xfId="0" applyFont="1" applyBorder="1" applyAlignment="1">
      <alignment horizontal="right" vertical="center"/>
    </xf>
    <xf numFmtId="0" fontId="12" fillId="0" borderId="15" xfId="0" applyFont="1" applyBorder="1" applyAlignment="1">
      <alignment horizontal="right" vertical="center"/>
    </xf>
    <xf numFmtId="0" fontId="0" fillId="0" borderId="0" xfId="0" applyAlignment="1">
      <alignment vertical="center"/>
    </xf>
    <xf numFmtId="0" fontId="5" fillId="0" borderId="8" xfId="0" applyFont="1" applyBorder="1" applyProtection="1">
      <protection locked="0"/>
    </xf>
    <xf numFmtId="0" fontId="5" fillId="7" borderId="8" xfId="0" applyFont="1" applyFill="1" applyBorder="1" applyProtection="1">
      <protection locked="0"/>
    </xf>
    <xf numFmtId="0" fontId="5" fillId="9" borderId="0" xfId="0" applyFont="1" applyFill="1"/>
    <xf numFmtId="0" fontId="3" fillId="0" borderId="20" xfId="0" applyFont="1" applyBorder="1" applyAlignment="1">
      <alignment horizontal="left" vertical="center" wrapText="1"/>
    </xf>
    <xf numFmtId="0" fontId="4" fillId="0" borderId="28" xfId="0" applyFont="1" applyBorder="1" applyAlignment="1">
      <alignment horizontal="center" vertical="center" wrapText="1"/>
    </xf>
    <xf numFmtId="0" fontId="3" fillId="0" borderId="1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3" borderId="31" xfId="0" applyFill="1" applyBorder="1" applyAlignment="1">
      <alignment horizontal="left" vertical="center" wrapText="1"/>
    </xf>
    <xf numFmtId="0" fontId="0" fillId="3" borderId="32" xfId="0" applyFill="1" applyBorder="1" applyAlignment="1">
      <alignment horizontal="left" vertical="center" wrapText="1"/>
    </xf>
    <xf numFmtId="0" fontId="10" fillId="0" borderId="32" xfId="0" applyFont="1" applyBorder="1" applyAlignment="1">
      <alignment horizontal="left" vertical="center" wrapText="1"/>
    </xf>
    <xf numFmtId="0" fontId="10" fillId="3" borderId="31" xfId="0" applyFont="1" applyFill="1" applyBorder="1" applyAlignment="1">
      <alignment horizontal="left" vertical="center" wrapText="1"/>
    </xf>
    <xf numFmtId="0" fontId="0" fillId="0" borderId="33" xfId="0" applyBorder="1" applyAlignment="1">
      <alignment horizontal="left" vertical="center" wrapText="1"/>
    </xf>
    <xf numFmtId="0" fontId="0" fillId="0" borderId="35" xfId="0" applyBorder="1" applyAlignment="1">
      <alignment horizontal="left" vertical="center" wrapText="1"/>
    </xf>
    <xf numFmtId="0" fontId="0" fillId="3" borderId="32" xfId="0" applyFill="1" applyBorder="1" applyAlignment="1">
      <alignment vertical="center" wrapText="1"/>
    </xf>
    <xf numFmtId="0" fontId="10" fillId="3" borderId="31" xfId="0" applyFont="1" applyFill="1" applyBorder="1" applyAlignment="1">
      <alignment vertical="center" wrapText="1"/>
    </xf>
    <xf numFmtId="0" fontId="2" fillId="10" borderId="32" xfId="0" applyFont="1" applyFill="1" applyBorder="1"/>
    <xf numFmtId="0" fontId="10" fillId="3" borderId="32" xfId="0" applyFont="1" applyFill="1" applyBorder="1" applyAlignment="1">
      <alignment horizontal="left" vertical="center" wrapText="1"/>
    </xf>
    <xf numFmtId="0" fontId="10" fillId="0" borderId="27"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10" borderId="22" xfId="0" applyFont="1" applyFill="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164" fontId="11" fillId="0" borderId="0" xfId="0" applyNumberFormat="1" applyFont="1" applyAlignment="1">
      <alignment horizontal="left" vertical="center" wrapText="1" indent="1"/>
    </xf>
    <xf numFmtId="0" fontId="5" fillId="5" borderId="24" xfId="0" applyFont="1" applyFill="1" applyBorder="1"/>
    <xf numFmtId="0" fontId="5" fillId="0" borderId="36" xfId="0" applyFont="1" applyBorder="1" applyProtection="1">
      <protection locked="0"/>
    </xf>
    <xf numFmtId="0" fontId="5" fillId="5" borderId="25" xfId="0" applyFont="1" applyFill="1" applyBorder="1"/>
    <xf numFmtId="0" fontId="6" fillId="6" borderId="9" xfId="0" applyFont="1" applyFill="1" applyBorder="1" applyAlignment="1">
      <alignment horizontal="left" wrapText="1"/>
    </xf>
    <xf numFmtId="0" fontId="13" fillId="7" borderId="37" xfId="0" applyFont="1" applyFill="1" applyBorder="1" applyProtection="1">
      <protection locked="0"/>
    </xf>
    <xf numFmtId="9" fontId="13" fillId="0" borderId="22" xfId="1" applyFont="1" applyBorder="1"/>
    <xf numFmtId="0" fontId="12" fillId="12" borderId="16" xfId="0" applyFont="1" applyFill="1" applyBorder="1"/>
    <xf numFmtId="164" fontId="12" fillId="12" borderId="16" xfId="0" applyNumberFormat="1" applyFont="1" applyFill="1" applyBorder="1"/>
    <xf numFmtId="164" fontId="12" fillId="12" borderId="16" xfId="0" applyNumberFormat="1" applyFont="1" applyFill="1" applyBorder="1" applyAlignment="1">
      <alignment vertical="center" wrapText="1"/>
    </xf>
    <xf numFmtId="0" fontId="13" fillId="12" borderId="21" xfId="0" applyFont="1" applyFill="1" applyBorder="1" applyAlignment="1">
      <alignment horizontal="right"/>
    </xf>
    <xf numFmtId="0" fontId="6" fillId="12" borderId="19" xfId="0" applyFont="1" applyFill="1" applyBorder="1"/>
    <xf numFmtId="0" fontId="15" fillId="12" borderId="21" xfId="0" applyFont="1" applyFill="1" applyBorder="1" applyAlignment="1">
      <alignment horizontal="right"/>
    </xf>
    <xf numFmtId="0" fontId="8" fillId="12" borderId="19" xfId="0" applyFont="1" applyFill="1" applyBorder="1"/>
    <xf numFmtId="10" fontId="0" fillId="0" borderId="0" xfId="1" applyNumberFormat="1" applyFont="1"/>
    <xf numFmtId="9" fontId="5" fillId="0" borderId="8" xfId="0" applyNumberFormat="1" applyFont="1" applyBorder="1" applyProtection="1">
      <protection locked="0"/>
    </xf>
    <xf numFmtId="1" fontId="5" fillId="9" borderId="8" xfId="0" applyNumberFormat="1" applyFont="1" applyFill="1" applyBorder="1"/>
    <xf numFmtId="165" fontId="5" fillId="0" borderId="8" xfId="0" applyNumberFormat="1" applyFont="1" applyBorder="1" applyProtection="1">
      <protection locked="0"/>
    </xf>
    <xf numFmtId="0" fontId="2" fillId="10" borderId="31" xfId="0" applyFont="1" applyFill="1" applyBorder="1" applyAlignment="1">
      <alignment horizontal="left" vertical="center" wrapText="1"/>
    </xf>
    <xf numFmtId="0" fontId="7" fillId="0" borderId="0" xfId="0" applyFont="1" applyAlignment="1">
      <alignment horizontal="right" vertical="center"/>
    </xf>
    <xf numFmtId="0" fontId="7" fillId="0" borderId="0" xfId="0" applyFont="1"/>
    <xf numFmtId="0" fontId="6" fillId="4" borderId="7" xfId="0" applyFont="1" applyFill="1" applyBorder="1"/>
    <xf numFmtId="0" fontId="6" fillId="11" borderId="7" xfId="0" applyFont="1" applyFill="1" applyBorder="1" applyAlignment="1" applyProtection="1">
      <alignment horizontal="right"/>
      <protection locked="0"/>
    </xf>
    <xf numFmtId="0" fontId="5" fillId="0" borderId="7"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16" fillId="0" borderId="5" xfId="0" applyFont="1" applyBorder="1" applyAlignment="1">
      <alignment horizontal="left" vertical="center" wrapText="1"/>
    </xf>
    <xf numFmtId="0" fontId="2" fillId="0" borderId="4" xfId="0" applyFont="1" applyBorder="1"/>
    <xf numFmtId="0" fontId="2" fillId="0" borderId="6" xfId="0" applyFont="1" applyBorder="1"/>
    <xf numFmtId="0" fontId="12" fillId="0" borderId="23" xfId="0" applyFont="1" applyBorder="1" applyAlignment="1">
      <alignment horizontal="center" vertical="center"/>
    </xf>
    <xf numFmtId="0" fontId="12" fillId="0" borderId="14" xfId="0" applyFont="1" applyBorder="1" applyAlignment="1">
      <alignment horizontal="center" vertical="center"/>
    </xf>
    <xf numFmtId="0" fontId="1" fillId="2" borderId="7" xfId="0" applyFont="1" applyFill="1" applyBorder="1" applyAlignment="1">
      <alignment horizontal="center"/>
    </xf>
    <xf numFmtId="0" fontId="18" fillId="0" borderId="0" xfId="0" applyFont="1" applyAlignment="1">
      <alignment horizontal="left" vertical="center" wrapText="1"/>
    </xf>
    <xf numFmtId="0" fontId="2" fillId="0" borderId="7" xfId="0" applyFont="1" applyBorder="1"/>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 fillId="8" borderId="7" xfId="0" applyFont="1" applyFill="1" applyBorder="1" applyAlignment="1">
      <alignment horizontal="center" vertical="center"/>
    </xf>
    <xf numFmtId="0" fontId="0" fillId="0" borderId="0" xfId="0" applyAlignment="1">
      <alignment horizontal="center"/>
    </xf>
    <xf numFmtId="0" fontId="1" fillId="8" borderId="7" xfId="0" applyFont="1" applyFill="1" applyBorder="1" applyAlignment="1">
      <alignment horizontal="center"/>
    </xf>
    <xf numFmtId="0" fontId="5" fillId="5" borderId="7" xfId="0" applyFont="1" applyFill="1" applyBorder="1" applyAlignment="1">
      <alignment horizontal="left" vertical="center"/>
    </xf>
    <xf numFmtId="0" fontId="5" fillId="0" borderId="22" xfId="0" applyFont="1" applyBorder="1" applyAlignment="1" applyProtection="1">
      <alignment horizontal="right" vertical="center"/>
      <protection locked="0"/>
    </xf>
    <xf numFmtId="0" fontId="0" fillId="0" borderId="7" xfId="0" applyBorder="1" applyAlignment="1">
      <alignment horizontal="center"/>
    </xf>
    <xf numFmtId="0" fontId="1" fillId="8" borderId="38" xfId="0" applyFont="1" applyFill="1" applyBorder="1" applyAlignment="1">
      <alignment horizontal="center"/>
    </xf>
    <xf numFmtId="0" fontId="1" fillId="8" borderId="12" xfId="0" applyFont="1" applyFill="1" applyBorder="1" applyAlignment="1">
      <alignment horizontal="center"/>
    </xf>
    <xf numFmtId="0" fontId="1" fillId="8" borderId="39" xfId="0" applyFont="1" applyFill="1" applyBorder="1" applyAlignment="1">
      <alignment horizontal="center"/>
    </xf>
    <xf numFmtId="0" fontId="12" fillId="0" borderId="40" xfId="0" applyFont="1" applyBorder="1" applyAlignment="1">
      <alignment horizontal="center" vertical="center"/>
    </xf>
    <xf numFmtId="0" fontId="9" fillId="0" borderId="0" xfId="0" applyFont="1"/>
    <xf numFmtId="0" fontId="3" fillId="0" borderId="0" xfId="0" applyFont="1" applyAlignment="1"/>
    <xf numFmtId="0" fontId="3" fillId="0" borderId="0" xfId="0" applyFont="1"/>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ctrlProps/ctrlProp1.xml><?xml version="1.0" encoding="utf-8"?>
<formControlPr xmlns="http://schemas.microsoft.com/office/spreadsheetml/2009/9/main" objectType="Spin" dx="22" fmlaLink="$J$25" inc="100" max="1500" page="10" val="925"/>
</file>

<file path=xl/ctrlProps/ctrlProp10.xml><?xml version="1.0" encoding="utf-8"?>
<formControlPr xmlns="http://schemas.microsoft.com/office/spreadsheetml/2009/9/main" objectType="Spin" dx="22" fmlaLink="$F$32" inc="250" max="3000" min="2000" page="10" val="2000"/>
</file>

<file path=xl/ctrlProps/ctrlProp11.xml><?xml version="1.0" encoding="utf-8"?>
<formControlPr xmlns="http://schemas.microsoft.com/office/spreadsheetml/2009/9/main" objectType="Spin" dx="22" fmlaLink="$F$34" inc="250" max="3000" min="2000" page="10" val="2000"/>
</file>

<file path=xl/ctrlProps/ctrlProp12.xml><?xml version="1.0" encoding="utf-8"?>
<formControlPr xmlns="http://schemas.microsoft.com/office/spreadsheetml/2009/9/main" objectType="Spin" dx="22" fmlaLink="$F$36" inc="250" max="2000" min="1000" page="10" val="1000"/>
</file>

<file path=xl/ctrlProps/ctrlProp13.xml><?xml version="1.0" encoding="utf-8"?>
<formControlPr xmlns="http://schemas.microsoft.com/office/spreadsheetml/2009/9/main" objectType="Spin" dx="22" fmlaLink="$F$38" inc="250" max="2000" min="1000" page="10" val="1000"/>
</file>

<file path=xl/ctrlProps/ctrlProp14.xml><?xml version="1.0" encoding="utf-8"?>
<formControlPr xmlns="http://schemas.microsoft.com/office/spreadsheetml/2009/9/main" objectType="Spin" dx="22" fmlaLink="$J$25" inc="100" max="1500" page="10" val="1500"/>
</file>

<file path=xl/ctrlProps/ctrlProp15.xml><?xml version="1.0" encoding="utf-8"?>
<formControlPr xmlns="http://schemas.microsoft.com/office/spreadsheetml/2009/9/main" objectType="Spin" dx="22" fmlaLink="$F$28" inc="250" max="4500" min="2500" page="10" val="2500"/>
</file>

<file path=xl/ctrlProps/ctrlProp16.xml><?xml version="1.0" encoding="utf-8"?>
<formControlPr xmlns="http://schemas.microsoft.com/office/spreadsheetml/2009/9/main" objectType="Spin" dx="22" fmlaLink="$F$30" inc="250" max="4500" min="2500" page="10" val="2500"/>
</file>

<file path=xl/ctrlProps/ctrlProp17.xml><?xml version="1.0" encoding="utf-8"?>
<formControlPr xmlns="http://schemas.microsoft.com/office/spreadsheetml/2009/9/main" objectType="Spin" dx="22" fmlaLink="$F$32" inc="250" max="3000" min="2000" page="10" val="2000"/>
</file>

<file path=xl/ctrlProps/ctrlProp18.xml><?xml version="1.0" encoding="utf-8"?>
<formControlPr xmlns="http://schemas.microsoft.com/office/spreadsheetml/2009/9/main" objectType="Spin" dx="22" fmlaLink="$F$34" inc="250" max="3000" min="2000" page="10" val="2000"/>
</file>

<file path=xl/ctrlProps/ctrlProp19.xml><?xml version="1.0" encoding="utf-8"?>
<formControlPr xmlns="http://schemas.microsoft.com/office/spreadsheetml/2009/9/main" objectType="Spin" dx="22" fmlaLink="$F$36" inc="250" max="2000" min="1000" page="10" val="1000"/>
</file>

<file path=xl/ctrlProps/ctrlProp2.xml><?xml version="1.0" encoding="utf-8"?>
<formControlPr xmlns="http://schemas.microsoft.com/office/spreadsheetml/2009/9/main" objectType="Spin" dx="22" fmlaLink="$F$28" inc="250" max="4500" min="2500" page="10" val="3000"/>
</file>

<file path=xl/ctrlProps/ctrlProp20.xml><?xml version="1.0" encoding="utf-8"?>
<formControlPr xmlns="http://schemas.microsoft.com/office/spreadsheetml/2009/9/main" objectType="Spin" dx="22" fmlaLink="$F$38" inc="250" max="2000" min="1000" page="10" val="1000"/>
</file>

<file path=xl/ctrlProps/ctrlProp21.xml><?xml version="1.0" encoding="utf-8"?>
<formControlPr xmlns="http://schemas.microsoft.com/office/spreadsheetml/2009/9/main" objectType="Spin" dx="22" fmlaLink="$J$25" inc="100" max="1500" page="10" val="800"/>
</file>

<file path=xl/ctrlProps/ctrlProp22.xml><?xml version="1.0" encoding="utf-8"?>
<formControlPr xmlns="http://schemas.microsoft.com/office/spreadsheetml/2009/9/main" objectType="Spin" dx="22" fmlaLink="$F$28" inc="250" max="4500" min="2500" page="10" val="2500"/>
</file>

<file path=xl/ctrlProps/ctrlProp23.xml><?xml version="1.0" encoding="utf-8"?>
<formControlPr xmlns="http://schemas.microsoft.com/office/spreadsheetml/2009/9/main" objectType="Spin" dx="22" fmlaLink="$F$30" inc="250" max="4500" min="2500" page="10" val="2500"/>
</file>

<file path=xl/ctrlProps/ctrlProp24.xml><?xml version="1.0" encoding="utf-8"?>
<formControlPr xmlns="http://schemas.microsoft.com/office/spreadsheetml/2009/9/main" objectType="Spin" dx="22" fmlaLink="$F$32" inc="250" max="3000" min="2000" page="10" val="2000"/>
</file>

<file path=xl/ctrlProps/ctrlProp25.xml><?xml version="1.0" encoding="utf-8"?>
<formControlPr xmlns="http://schemas.microsoft.com/office/spreadsheetml/2009/9/main" objectType="Spin" dx="22" fmlaLink="$F$34" inc="250" max="3000" min="2000" page="10" val="2000"/>
</file>

<file path=xl/ctrlProps/ctrlProp26.xml><?xml version="1.0" encoding="utf-8"?>
<formControlPr xmlns="http://schemas.microsoft.com/office/spreadsheetml/2009/9/main" objectType="Spin" dx="22" fmlaLink="$F$36" inc="250" max="2000" min="1000" page="10" val="1000"/>
</file>

<file path=xl/ctrlProps/ctrlProp27.xml><?xml version="1.0" encoding="utf-8"?>
<formControlPr xmlns="http://schemas.microsoft.com/office/spreadsheetml/2009/9/main" objectType="Spin" dx="22" fmlaLink="$F$38" inc="250" max="2000" min="1000" page="10" val="1000"/>
</file>

<file path=xl/ctrlProps/ctrlProp28.xml><?xml version="1.0" encoding="utf-8"?>
<formControlPr xmlns="http://schemas.microsoft.com/office/spreadsheetml/2009/9/main" objectType="Spin" dx="22" fmlaLink="$J$25" inc="100" max="1500" page="10" val="0"/>
</file>

<file path=xl/ctrlProps/ctrlProp3.xml><?xml version="1.0" encoding="utf-8"?>
<formControlPr xmlns="http://schemas.microsoft.com/office/spreadsheetml/2009/9/main" objectType="Spin" dx="22" fmlaLink="$F$30" inc="250" max="4500" min="2500" page="10" val="2500"/>
</file>

<file path=xl/ctrlProps/ctrlProp4.xml><?xml version="1.0" encoding="utf-8"?>
<formControlPr xmlns="http://schemas.microsoft.com/office/spreadsheetml/2009/9/main" objectType="Spin" dx="22" fmlaLink="$F$32" inc="250" max="3000" min="2000" page="10" val="2000"/>
</file>

<file path=xl/ctrlProps/ctrlProp5.xml><?xml version="1.0" encoding="utf-8"?>
<formControlPr xmlns="http://schemas.microsoft.com/office/spreadsheetml/2009/9/main" objectType="Spin" dx="22" fmlaLink="$F$34" inc="250" max="3000" min="2000" page="10" val="2000"/>
</file>

<file path=xl/ctrlProps/ctrlProp6.xml><?xml version="1.0" encoding="utf-8"?>
<formControlPr xmlns="http://schemas.microsoft.com/office/spreadsheetml/2009/9/main" objectType="Spin" dx="22" fmlaLink="$F$36" inc="250" max="2000" min="1000" page="10" val="1000"/>
</file>

<file path=xl/ctrlProps/ctrlProp7.xml><?xml version="1.0" encoding="utf-8"?>
<formControlPr xmlns="http://schemas.microsoft.com/office/spreadsheetml/2009/9/main" objectType="Spin" dx="22" fmlaLink="$F$38" inc="250" max="2000" min="1000" page="10" val="1000"/>
</file>

<file path=xl/ctrlProps/ctrlProp8.xml><?xml version="1.0" encoding="utf-8"?>
<formControlPr xmlns="http://schemas.microsoft.com/office/spreadsheetml/2009/9/main" objectType="Spin" dx="22" fmlaLink="$F$28" inc="250" max="4500" min="2500" page="10" val="2500"/>
</file>

<file path=xl/ctrlProps/ctrlProp9.xml><?xml version="1.0" encoding="utf-8"?>
<formControlPr xmlns="http://schemas.microsoft.com/office/spreadsheetml/2009/9/main" objectType="Spin" dx="22" fmlaLink="$F$30" inc="250" max="4500" min="2500" page="10" val="250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7</xdr:col>
          <xdr:colOff>371475</xdr:colOff>
          <xdr:row>28</xdr:row>
          <xdr:rowOff>142875</xdr:rowOff>
        </xdr:to>
        <xdr:sp macro="" textlink="">
          <xdr:nvSpPr>
            <xdr:cNvPr id="6145" name="Spinner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29</xdr:row>
          <xdr:rowOff>38100</xdr:rowOff>
        </xdr:from>
        <xdr:to>
          <xdr:col>7</xdr:col>
          <xdr:colOff>371475</xdr:colOff>
          <xdr:row>30</xdr:row>
          <xdr:rowOff>180975</xdr:rowOff>
        </xdr:to>
        <xdr:sp macro="" textlink="">
          <xdr:nvSpPr>
            <xdr:cNvPr id="6146" name="Spinner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66675</xdr:rowOff>
        </xdr:from>
        <xdr:to>
          <xdr:col>7</xdr:col>
          <xdr:colOff>371475</xdr:colOff>
          <xdr:row>32</xdr:row>
          <xdr:rowOff>180975</xdr:rowOff>
        </xdr:to>
        <xdr:sp macro="" textlink="">
          <xdr:nvSpPr>
            <xdr:cNvPr id="6147" name="Spinner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28575</xdr:rowOff>
        </xdr:from>
        <xdr:to>
          <xdr:col>7</xdr:col>
          <xdr:colOff>371475</xdr:colOff>
          <xdr:row>34</xdr:row>
          <xdr:rowOff>142875</xdr:rowOff>
        </xdr:to>
        <xdr:sp macro="" textlink="">
          <xdr:nvSpPr>
            <xdr:cNvPr id="6148" name="Spinner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28575</xdr:rowOff>
        </xdr:from>
        <xdr:to>
          <xdr:col>7</xdr:col>
          <xdr:colOff>371475</xdr:colOff>
          <xdr:row>36</xdr:row>
          <xdr:rowOff>180975</xdr:rowOff>
        </xdr:to>
        <xdr:sp macro="" textlink="">
          <xdr:nvSpPr>
            <xdr:cNvPr id="6149" name="Spinner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38100</xdr:rowOff>
        </xdr:from>
        <xdr:to>
          <xdr:col>7</xdr:col>
          <xdr:colOff>371475</xdr:colOff>
          <xdr:row>38</xdr:row>
          <xdr:rowOff>180975</xdr:rowOff>
        </xdr:to>
        <xdr:sp macro="" textlink="">
          <xdr:nvSpPr>
            <xdr:cNvPr id="6150" name="Spinner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24</xdr:row>
          <xdr:rowOff>66675</xdr:rowOff>
        </xdr:from>
        <xdr:to>
          <xdr:col>11</xdr:col>
          <xdr:colOff>371475</xdr:colOff>
          <xdr:row>25</xdr:row>
          <xdr:rowOff>180975</xdr:rowOff>
        </xdr:to>
        <xdr:sp macro="" textlink="">
          <xdr:nvSpPr>
            <xdr:cNvPr id="6151" name="Spinner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7</xdr:col>
          <xdr:colOff>381000</xdr:colOff>
          <xdr:row>28</xdr:row>
          <xdr:rowOff>152400</xdr:rowOff>
        </xdr:to>
        <xdr:sp macro="" textlink="">
          <xdr:nvSpPr>
            <xdr:cNvPr id="16385" name="Spinner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29</xdr:row>
          <xdr:rowOff>38100</xdr:rowOff>
        </xdr:from>
        <xdr:to>
          <xdr:col>7</xdr:col>
          <xdr:colOff>371475</xdr:colOff>
          <xdr:row>30</xdr:row>
          <xdr:rowOff>180975</xdr:rowOff>
        </xdr:to>
        <xdr:sp macro="" textlink="">
          <xdr:nvSpPr>
            <xdr:cNvPr id="16386" name="Spinner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66675</xdr:rowOff>
        </xdr:from>
        <xdr:to>
          <xdr:col>7</xdr:col>
          <xdr:colOff>381000</xdr:colOff>
          <xdr:row>33</xdr:row>
          <xdr:rowOff>0</xdr:rowOff>
        </xdr:to>
        <xdr:sp macro="" textlink="">
          <xdr:nvSpPr>
            <xdr:cNvPr id="16387" name="Spinner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28575</xdr:rowOff>
        </xdr:from>
        <xdr:to>
          <xdr:col>7</xdr:col>
          <xdr:colOff>381000</xdr:colOff>
          <xdr:row>34</xdr:row>
          <xdr:rowOff>152400</xdr:rowOff>
        </xdr:to>
        <xdr:sp macro="" textlink="">
          <xdr:nvSpPr>
            <xdr:cNvPr id="16388" name="Spinner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28575</xdr:rowOff>
        </xdr:from>
        <xdr:to>
          <xdr:col>7</xdr:col>
          <xdr:colOff>381000</xdr:colOff>
          <xdr:row>37</xdr:row>
          <xdr:rowOff>0</xdr:rowOff>
        </xdr:to>
        <xdr:sp macro="" textlink="">
          <xdr:nvSpPr>
            <xdr:cNvPr id="16389" name="Spinner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38100</xdr:rowOff>
        </xdr:from>
        <xdr:to>
          <xdr:col>7</xdr:col>
          <xdr:colOff>381000</xdr:colOff>
          <xdr:row>39</xdr:row>
          <xdr:rowOff>0</xdr:rowOff>
        </xdr:to>
        <xdr:sp macro="" textlink="">
          <xdr:nvSpPr>
            <xdr:cNvPr id="16390" name="Spinner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24</xdr:row>
          <xdr:rowOff>66675</xdr:rowOff>
        </xdr:from>
        <xdr:to>
          <xdr:col>11</xdr:col>
          <xdr:colOff>371475</xdr:colOff>
          <xdr:row>25</xdr:row>
          <xdr:rowOff>180975</xdr:rowOff>
        </xdr:to>
        <xdr:sp macro="" textlink="">
          <xdr:nvSpPr>
            <xdr:cNvPr id="16391" name="Spinner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7</xdr:col>
          <xdr:colOff>381000</xdr:colOff>
          <xdr:row>28</xdr:row>
          <xdr:rowOff>152400</xdr:rowOff>
        </xdr:to>
        <xdr:sp macro="" textlink="">
          <xdr:nvSpPr>
            <xdr:cNvPr id="17409" name="Spinner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29</xdr:row>
          <xdr:rowOff>38100</xdr:rowOff>
        </xdr:from>
        <xdr:to>
          <xdr:col>7</xdr:col>
          <xdr:colOff>371475</xdr:colOff>
          <xdr:row>30</xdr:row>
          <xdr:rowOff>180975</xdr:rowOff>
        </xdr:to>
        <xdr:sp macro="" textlink="">
          <xdr:nvSpPr>
            <xdr:cNvPr id="17410" name="Spinner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66675</xdr:rowOff>
        </xdr:from>
        <xdr:to>
          <xdr:col>7</xdr:col>
          <xdr:colOff>381000</xdr:colOff>
          <xdr:row>33</xdr:row>
          <xdr:rowOff>0</xdr:rowOff>
        </xdr:to>
        <xdr:sp macro="" textlink="">
          <xdr:nvSpPr>
            <xdr:cNvPr id="17411" name="Spinner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28575</xdr:rowOff>
        </xdr:from>
        <xdr:to>
          <xdr:col>7</xdr:col>
          <xdr:colOff>381000</xdr:colOff>
          <xdr:row>34</xdr:row>
          <xdr:rowOff>152400</xdr:rowOff>
        </xdr:to>
        <xdr:sp macro="" textlink="">
          <xdr:nvSpPr>
            <xdr:cNvPr id="17412" name="Spinner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28575</xdr:rowOff>
        </xdr:from>
        <xdr:to>
          <xdr:col>7</xdr:col>
          <xdr:colOff>381000</xdr:colOff>
          <xdr:row>37</xdr:row>
          <xdr:rowOff>0</xdr:rowOff>
        </xdr:to>
        <xdr:sp macro="" textlink="">
          <xdr:nvSpPr>
            <xdr:cNvPr id="17413" name="Spinner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38100</xdr:rowOff>
        </xdr:from>
        <xdr:to>
          <xdr:col>7</xdr:col>
          <xdr:colOff>381000</xdr:colOff>
          <xdr:row>39</xdr:row>
          <xdr:rowOff>0</xdr:rowOff>
        </xdr:to>
        <xdr:sp macro="" textlink="">
          <xdr:nvSpPr>
            <xdr:cNvPr id="17414" name="Spinner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24</xdr:row>
          <xdr:rowOff>66675</xdr:rowOff>
        </xdr:from>
        <xdr:to>
          <xdr:col>11</xdr:col>
          <xdr:colOff>371475</xdr:colOff>
          <xdr:row>25</xdr:row>
          <xdr:rowOff>180975</xdr:rowOff>
        </xdr:to>
        <xdr:sp macro="" textlink="">
          <xdr:nvSpPr>
            <xdr:cNvPr id="17415" name="Spinner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7</xdr:col>
          <xdr:colOff>381000</xdr:colOff>
          <xdr:row>28</xdr:row>
          <xdr:rowOff>152400</xdr:rowOff>
        </xdr:to>
        <xdr:sp macro="" textlink="">
          <xdr:nvSpPr>
            <xdr:cNvPr id="15361" name="Spinner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29</xdr:row>
          <xdr:rowOff>38100</xdr:rowOff>
        </xdr:from>
        <xdr:to>
          <xdr:col>7</xdr:col>
          <xdr:colOff>371475</xdr:colOff>
          <xdr:row>30</xdr:row>
          <xdr:rowOff>180975</xdr:rowOff>
        </xdr:to>
        <xdr:sp macro="" textlink="">
          <xdr:nvSpPr>
            <xdr:cNvPr id="15362" name="Spinner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66675</xdr:rowOff>
        </xdr:from>
        <xdr:to>
          <xdr:col>7</xdr:col>
          <xdr:colOff>381000</xdr:colOff>
          <xdr:row>33</xdr:row>
          <xdr:rowOff>0</xdr:rowOff>
        </xdr:to>
        <xdr:sp macro="" textlink="">
          <xdr:nvSpPr>
            <xdr:cNvPr id="15363" name="Spinner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28575</xdr:rowOff>
        </xdr:from>
        <xdr:to>
          <xdr:col>7</xdr:col>
          <xdr:colOff>381000</xdr:colOff>
          <xdr:row>34</xdr:row>
          <xdr:rowOff>152400</xdr:rowOff>
        </xdr:to>
        <xdr:sp macro="" textlink="">
          <xdr:nvSpPr>
            <xdr:cNvPr id="15364" name="Spinner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28575</xdr:rowOff>
        </xdr:from>
        <xdr:to>
          <xdr:col>7</xdr:col>
          <xdr:colOff>381000</xdr:colOff>
          <xdr:row>37</xdr:row>
          <xdr:rowOff>0</xdr:rowOff>
        </xdr:to>
        <xdr:sp macro="" textlink="">
          <xdr:nvSpPr>
            <xdr:cNvPr id="15365" name="Spinner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38100</xdr:rowOff>
        </xdr:from>
        <xdr:to>
          <xdr:col>7</xdr:col>
          <xdr:colOff>381000</xdr:colOff>
          <xdr:row>39</xdr:row>
          <xdr:rowOff>0</xdr:rowOff>
        </xdr:to>
        <xdr:sp macro="" textlink="">
          <xdr:nvSpPr>
            <xdr:cNvPr id="15366" name="Spinner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24</xdr:row>
          <xdr:rowOff>66675</xdr:rowOff>
        </xdr:from>
        <xdr:to>
          <xdr:col>11</xdr:col>
          <xdr:colOff>371475</xdr:colOff>
          <xdr:row>25</xdr:row>
          <xdr:rowOff>180975</xdr:rowOff>
        </xdr:to>
        <xdr:sp macro="" textlink="">
          <xdr:nvSpPr>
            <xdr:cNvPr id="15367" name="Spinner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7D3D4-045E-41F6-99B1-648CF69A4E56}">
  <dimension ref="A1:B142"/>
  <sheetViews>
    <sheetView workbookViewId="0">
      <selection activeCell="A153" sqref="A153"/>
    </sheetView>
  </sheetViews>
  <sheetFormatPr defaultRowHeight="14.25" x14ac:dyDescent="0.2"/>
  <sheetData>
    <row r="1" spans="1:1" x14ac:dyDescent="0.2">
      <c r="A1" t="s">
        <v>246</v>
      </c>
    </row>
    <row r="3" spans="1:1" ht="15" x14ac:dyDescent="0.25">
      <c r="A3" s="72" t="s">
        <v>125</v>
      </c>
    </row>
    <row r="4" spans="1:1" x14ac:dyDescent="0.2">
      <c r="A4" t="s">
        <v>126</v>
      </c>
    </row>
    <row r="5" spans="1:1" x14ac:dyDescent="0.2">
      <c r="A5" t="s">
        <v>127</v>
      </c>
    </row>
    <row r="6" spans="1:1" x14ac:dyDescent="0.2">
      <c r="A6" t="s">
        <v>128</v>
      </c>
    </row>
    <row r="7" spans="1:1" x14ac:dyDescent="0.2">
      <c r="A7" t="s">
        <v>129</v>
      </c>
    </row>
    <row r="8" spans="1:1" x14ac:dyDescent="0.2">
      <c r="A8" t="s">
        <v>130</v>
      </c>
    </row>
    <row r="9" spans="1:1" x14ac:dyDescent="0.2">
      <c r="A9" t="s">
        <v>131</v>
      </c>
    </row>
    <row r="10" spans="1:1" x14ac:dyDescent="0.2">
      <c r="A10" t="s">
        <v>132</v>
      </c>
    </row>
    <row r="11" spans="1:1" x14ac:dyDescent="0.2">
      <c r="A11" t="s">
        <v>133</v>
      </c>
    </row>
    <row r="12" spans="1:1" x14ac:dyDescent="0.2">
      <c r="A12" t="s">
        <v>134</v>
      </c>
    </row>
    <row r="13" spans="1:1" x14ac:dyDescent="0.2">
      <c r="A13" t="s">
        <v>135</v>
      </c>
    </row>
    <row r="14" spans="1:1" x14ac:dyDescent="0.2">
      <c r="A14" t="s">
        <v>136</v>
      </c>
    </row>
    <row r="16" spans="1:1" ht="15" x14ac:dyDescent="0.25">
      <c r="A16" s="72" t="s">
        <v>30</v>
      </c>
    </row>
    <row r="17" spans="1:2" x14ac:dyDescent="0.2">
      <c r="A17" s="101" t="s">
        <v>33</v>
      </c>
    </row>
    <row r="18" spans="1:2" x14ac:dyDescent="0.2">
      <c r="A18" t="s">
        <v>137</v>
      </c>
    </row>
    <row r="19" spans="1:2" x14ac:dyDescent="0.2">
      <c r="A19" t="s">
        <v>138</v>
      </c>
    </row>
    <row r="20" spans="1:2" x14ac:dyDescent="0.2">
      <c r="A20" t="s">
        <v>139</v>
      </c>
    </row>
    <row r="21" spans="1:2" x14ac:dyDescent="0.2">
      <c r="A21" t="s">
        <v>140</v>
      </c>
    </row>
    <row r="22" spans="1:2" x14ac:dyDescent="0.2">
      <c r="A22" t="s">
        <v>141</v>
      </c>
    </row>
    <row r="23" spans="1:2" x14ac:dyDescent="0.2">
      <c r="A23" s="101" t="s">
        <v>37</v>
      </c>
    </row>
    <row r="24" spans="1:2" x14ac:dyDescent="0.2">
      <c r="A24" t="s">
        <v>142</v>
      </c>
    </row>
    <row r="25" spans="1:2" x14ac:dyDescent="0.2">
      <c r="A25" t="s">
        <v>143</v>
      </c>
    </row>
    <row r="26" spans="1:2" x14ac:dyDescent="0.2">
      <c r="A26" t="s">
        <v>144</v>
      </c>
    </row>
    <row r="27" spans="1:2" x14ac:dyDescent="0.2">
      <c r="A27" t="s">
        <v>145</v>
      </c>
    </row>
    <row r="28" spans="1:2" x14ac:dyDescent="0.2">
      <c r="A28" t="s">
        <v>146</v>
      </c>
    </row>
    <row r="29" spans="1:2" x14ac:dyDescent="0.2">
      <c r="A29" s="101" t="s">
        <v>40</v>
      </c>
    </row>
    <row r="30" spans="1:2" x14ac:dyDescent="0.2">
      <c r="B30" s="102" t="s">
        <v>147</v>
      </c>
    </row>
    <row r="31" spans="1:2" x14ac:dyDescent="0.2">
      <c r="B31" t="s">
        <v>148</v>
      </c>
    </row>
    <row r="32" spans="1:2" x14ac:dyDescent="0.2">
      <c r="B32" t="s">
        <v>149</v>
      </c>
    </row>
    <row r="33" spans="1:2" x14ac:dyDescent="0.2">
      <c r="B33" t="s">
        <v>150</v>
      </c>
    </row>
    <row r="34" spans="1:2" x14ac:dyDescent="0.2">
      <c r="B34" t="s">
        <v>151</v>
      </c>
    </row>
    <row r="35" spans="1:2" x14ac:dyDescent="0.2">
      <c r="B35" t="s">
        <v>152</v>
      </c>
    </row>
    <row r="36" spans="1:2" x14ac:dyDescent="0.2">
      <c r="A36" s="103" t="s">
        <v>153</v>
      </c>
    </row>
    <row r="37" spans="1:2" x14ac:dyDescent="0.2">
      <c r="B37" t="s">
        <v>154</v>
      </c>
    </row>
    <row r="38" spans="1:2" x14ac:dyDescent="0.2">
      <c r="B38" t="s">
        <v>155</v>
      </c>
    </row>
    <row r="39" spans="1:2" x14ac:dyDescent="0.2">
      <c r="B39" t="s">
        <v>156</v>
      </c>
    </row>
    <row r="40" spans="1:2" x14ac:dyDescent="0.2">
      <c r="A40" s="101" t="s">
        <v>45</v>
      </c>
    </row>
    <row r="41" spans="1:2" x14ac:dyDescent="0.2">
      <c r="A41" s="103" t="s">
        <v>157</v>
      </c>
    </row>
    <row r="42" spans="1:2" x14ac:dyDescent="0.2">
      <c r="B42" t="s">
        <v>158</v>
      </c>
    </row>
    <row r="43" spans="1:2" x14ac:dyDescent="0.2">
      <c r="B43" t="s">
        <v>159</v>
      </c>
    </row>
    <row r="44" spans="1:2" x14ac:dyDescent="0.2">
      <c r="B44" t="s">
        <v>160</v>
      </c>
    </row>
    <row r="45" spans="1:2" x14ac:dyDescent="0.2">
      <c r="A45" s="101" t="s">
        <v>161</v>
      </c>
    </row>
    <row r="46" spans="1:2" x14ac:dyDescent="0.2">
      <c r="A46" t="s">
        <v>162</v>
      </c>
    </row>
    <row r="47" spans="1:2" x14ac:dyDescent="0.2">
      <c r="A47" t="s">
        <v>163</v>
      </c>
    </row>
    <row r="48" spans="1:2" x14ac:dyDescent="0.2">
      <c r="A48" t="s">
        <v>164</v>
      </c>
    </row>
    <row r="49" spans="1:1" x14ac:dyDescent="0.2">
      <c r="A49" t="s">
        <v>165</v>
      </c>
    </row>
    <row r="50" spans="1:1" x14ac:dyDescent="0.2">
      <c r="A50" t="s">
        <v>166</v>
      </c>
    </row>
    <row r="51" spans="1:1" x14ac:dyDescent="0.2">
      <c r="A51" t="s">
        <v>167</v>
      </c>
    </row>
    <row r="52" spans="1:1" x14ac:dyDescent="0.2">
      <c r="A52" s="101" t="s">
        <v>58</v>
      </c>
    </row>
    <row r="53" spans="1:1" x14ac:dyDescent="0.2">
      <c r="A53" t="s">
        <v>168</v>
      </c>
    </row>
    <row r="54" spans="1:1" x14ac:dyDescent="0.2">
      <c r="A54" t="s">
        <v>169</v>
      </c>
    </row>
    <row r="55" spans="1:1" x14ac:dyDescent="0.2">
      <c r="A55" s="101" t="s">
        <v>61</v>
      </c>
    </row>
    <row r="56" spans="1:1" x14ac:dyDescent="0.2">
      <c r="A56" t="s">
        <v>170</v>
      </c>
    </row>
    <row r="57" spans="1:1" x14ac:dyDescent="0.2">
      <c r="A57" t="s">
        <v>171</v>
      </c>
    </row>
    <row r="58" spans="1:1" x14ac:dyDescent="0.2">
      <c r="A58" t="s">
        <v>172</v>
      </c>
    </row>
    <row r="59" spans="1:1" x14ac:dyDescent="0.2">
      <c r="A59" t="s">
        <v>173</v>
      </c>
    </row>
    <row r="61" spans="1:1" ht="15" x14ac:dyDescent="0.25">
      <c r="A61" s="72" t="s">
        <v>65</v>
      </c>
    </row>
    <row r="62" spans="1:1" x14ac:dyDescent="0.2">
      <c r="A62" t="s">
        <v>174</v>
      </c>
    </row>
    <row r="63" spans="1:1" x14ac:dyDescent="0.2">
      <c r="A63" t="s">
        <v>175</v>
      </c>
    </row>
    <row r="65" spans="1:1" ht="15" x14ac:dyDescent="0.25">
      <c r="A65" s="72" t="s">
        <v>176</v>
      </c>
    </row>
    <row r="66" spans="1:1" x14ac:dyDescent="0.2">
      <c r="A66" s="101" t="s">
        <v>35</v>
      </c>
    </row>
    <row r="67" spans="1:1" x14ac:dyDescent="0.2">
      <c r="A67" t="s">
        <v>177</v>
      </c>
    </row>
    <row r="68" spans="1:1" x14ac:dyDescent="0.2">
      <c r="A68" s="101" t="s">
        <v>38</v>
      </c>
    </row>
    <row r="69" spans="1:1" x14ac:dyDescent="0.2">
      <c r="A69" t="s">
        <v>178</v>
      </c>
    </row>
    <row r="70" spans="1:1" x14ac:dyDescent="0.2">
      <c r="A70" t="s">
        <v>179</v>
      </c>
    </row>
    <row r="71" spans="1:1" x14ac:dyDescent="0.2">
      <c r="A71" s="101" t="s">
        <v>180</v>
      </c>
    </row>
    <row r="72" spans="1:1" x14ac:dyDescent="0.2">
      <c r="A72" t="s">
        <v>181</v>
      </c>
    </row>
    <row r="73" spans="1:1" x14ac:dyDescent="0.2">
      <c r="A73" t="s">
        <v>182</v>
      </c>
    </row>
    <row r="75" spans="1:1" ht="15" x14ac:dyDescent="0.25">
      <c r="A75" s="72" t="s">
        <v>183</v>
      </c>
    </row>
    <row r="76" spans="1:1" x14ac:dyDescent="0.2">
      <c r="A76" t="s">
        <v>184</v>
      </c>
    </row>
    <row r="77" spans="1:1" x14ac:dyDescent="0.2">
      <c r="A77" t="s">
        <v>185</v>
      </c>
    </row>
    <row r="78" spans="1:1" x14ac:dyDescent="0.2">
      <c r="A78" t="s">
        <v>186</v>
      </c>
    </row>
    <row r="79" spans="1:1" x14ac:dyDescent="0.2">
      <c r="A79" t="s">
        <v>187</v>
      </c>
    </row>
    <row r="80" spans="1:1" x14ac:dyDescent="0.2">
      <c r="A80" t="s">
        <v>188</v>
      </c>
    </row>
    <row r="81" spans="1:1" x14ac:dyDescent="0.2">
      <c r="A81" t="s">
        <v>189</v>
      </c>
    </row>
    <row r="82" spans="1:1" x14ac:dyDescent="0.2">
      <c r="A82" t="s">
        <v>190</v>
      </c>
    </row>
    <row r="83" spans="1:1" x14ac:dyDescent="0.2">
      <c r="A83" t="s">
        <v>191</v>
      </c>
    </row>
    <row r="84" spans="1:1" x14ac:dyDescent="0.2">
      <c r="A84" t="s">
        <v>192</v>
      </c>
    </row>
    <row r="85" spans="1:1" x14ac:dyDescent="0.2">
      <c r="A85" t="s">
        <v>193</v>
      </c>
    </row>
    <row r="86" spans="1:1" x14ac:dyDescent="0.2">
      <c r="A86" t="s">
        <v>194</v>
      </c>
    </row>
    <row r="87" spans="1:1" x14ac:dyDescent="0.2">
      <c r="A87" t="s">
        <v>195</v>
      </c>
    </row>
    <row r="88" spans="1:1" x14ac:dyDescent="0.2">
      <c r="A88" t="s">
        <v>196</v>
      </c>
    </row>
    <row r="89" spans="1:1" x14ac:dyDescent="0.2">
      <c r="A89" s="101" t="s">
        <v>101</v>
      </c>
    </row>
    <row r="90" spans="1:1" x14ac:dyDescent="0.2">
      <c r="A90" t="s">
        <v>197</v>
      </c>
    </row>
    <row r="91" spans="1:1" x14ac:dyDescent="0.2">
      <c r="A91" t="s">
        <v>198</v>
      </c>
    </row>
    <row r="92" spans="1:1" x14ac:dyDescent="0.2">
      <c r="A92" t="s">
        <v>199</v>
      </c>
    </row>
    <row r="93" spans="1:1" x14ac:dyDescent="0.2">
      <c r="A93" t="s">
        <v>200</v>
      </c>
    </row>
    <row r="94" spans="1:1" x14ac:dyDescent="0.2">
      <c r="A94" s="101" t="s">
        <v>201</v>
      </c>
    </row>
    <row r="95" spans="1:1" x14ac:dyDescent="0.2">
      <c r="A95" t="s">
        <v>202</v>
      </c>
    </row>
    <row r="96" spans="1:1" x14ac:dyDescent="0.2">
      <c r="A96" t="s">
        <v>203</v>
      </c>
    </row>
    <row r="98" spans="1:1" ht="15" x14ac:dyDescent="0.25">
      <c r="A98" s="72" t="s">
        <v>204</v>
      </c>
    </row>
    <row r="99" spans="1:1" x14ac:dyDescent="0.2">
      <c r="A99" s="101" t="s">
        <v>205</v>
      </c>
    </row>
    <row r="100" spans="1:1" x14ac:dyDescent="0.2">
      <c r="A100" t="s">
        <v>206</v>
      </c>
    </row>
    <row r="101" spans="1:1" x14ac:dyDescent="0.2">
      <c r="A101" t="s">
        <v>207</v>
      </c>
    </row>
    <row r="102" spans="1:1" x14ac:dyDescent="0.2">
      <c r="A102" t="s">
        <v>208</v>
      </c>
    </row>
    <row r="103" spans="1:1" x14ac:dyDescent="0.2">
      <c r="A103" t="s">
        <v>209</v>
      </c>
    </row>
    <row r="104" spans="1:1" x14ac:dyDescent="0.2">
      <c r="A104" t="s">
        <v>210</v>
      </c>
    </row>
    <row r="105" spans="1:1" x14ac:dyDescent="0.2">
      <c r="A105" s="101" t="s">
        <v>211</v>
      </c>
    </row>
    <row r="106" spans="1:1" x14ac:dyDescent="0.2">
      <c r="A106" t="s">
        <v>212</v>
      </c>
    </row>
    <row r="107" spans="1:1" x14ac:dyDescent="0.2">
      <c r="A107" t="s">
        <v>213</v>
      </c>
    </row>
    <row r="108" spans="1:1" x14ac:dyDescent="0.2">
      <c r="A108" s="101" t="s">
        <v>214</v>
      </c>
    </row>
    <row r="109" spans="1:1" x14ac:dyDescent="0.2">
      <c r="A109" t="s">
        <v>215</v>
      </c>
    </row>
    <row r="110" spans="1:1" x14ac:dyDescent="0.2">
      <c r="A110" t="s">
        <v>38</v>
      </c>
    </row>
    <row r="111" spans="1:1" x14ac:dyDescent="0.2">
      <c r="A111" t="s">
        <v>216</v>
      </c>
    </row>
    <row r="112" spans="1:1" x14ac:dyDescent="0.2">
      <c r="A112" t="s">
        <v>179</v>
      </c>
    </row>
    <row r="113" spans="1:1" x14ac:dyDescent="0.2">
      <c r="A113" s="101" t="s">
        <v>217</v>
      </c>
    </row>
    <row r="114" spans="1:1" x14ac:dyDescent="0.2">
      <c r="A114" t="s">
        <v>218</v>
      </c>
    </row>
    <row r="115" spans="1:1" x14ac:dyDescent="0.2">
      <c r="A115" t="s">
        <v>219</v>
      </c>
    </row>
    <row r="116" spans="1:1" x14ac:dyDescent="0.2">
      <c r="A116" t="s">
        <v>186</v>
      </c>
    </row>
    <row r="117" spans="1:1" x14ac:dyDescent="0.2">
      <c r="A117" s="101" t="s">
        <v>220</v>
      </c>
    </row>
    <row r="118" spans="1:1" x14ac:dyDescent="0.2">
      <c r="A118" t="s">
        <v>221</v>
      </c>
    </row>
    <row r="119" spans="1:1" x14ac:dyDescent="0.2">
      <c r="A119" t="s">
        <v>222</v>
      </c>
    </row>
    <row r="120" spans="1:1" x14ac:dyDescent="0.2">
      <c r="A120" t="s">
        <v>223</v>
      </c>
    </row>
    <row r="121" spans="1:1" x14ac:dyDescent="0.2">
      <c r="A121" t="s">
        <v>224</v>
      </c>
    </row>
    <row r="122" spans="1:1" x14ac:dyDescent="0.2">
      <c r="A122" t="s">
        <v>225</v>
      </c>
    </row>
    <row r="123" spans="1:1" x14ac:dyDescent="0.2">
      <c r="A123" t="s">
        <v>226</v>
      </c>
    </row>
    <row r="124" spans="1:1" x14ac:dyDescent="0.2">
      <c r="A124" t="s">
        <v>227</v>
      </c>
    </row>
    <row r="125" spans="1:1" x14ac:dyDescent="0.2">
      <c r="A125" t="s">
        <v>228</v>
      </c>
    </row>
    <row r="126" spans="1:1" x14ac:dyDescent="0.2">
      <c r="A126" t="s">
        <v>229</v>
      </c>
    </row>
    <row r="127" spans="1:1" x14ac:dyDescent="0.2">
      <c r="A127" t="s">
        <v>230</v>
      </c>
    </row>
    <row r="128" spans="1:1" x14ac:dyDescent="0.2">
      <c r="A128" t="s">
        <v>231</v>
      </c>
    </row>
    <row r="129" spans="1:1" x14ac:dyDescent="0.2">
      <c r="A129" t="s">
        <v>232</v>
      </c>
    </row>
    <row r="130" spans="1:1" x14ac:dyDescent="0.2">
      <c r="A130" t="s">
        <v>233</v>
      </c>
    </row>
    <row r="131" spans="1:1" x14ac:dyDescent="0.2">
      <c r="A131" t="s">
        <v>234</v>
      </c>
    </row>
    <row r="132" spans="1:1" x14ac:dyDescent="0.2">
      <c r="A132" t="s">
        <v>235</v>
      </c>
    </row>
    <row r="133" spans="1:1" x14ac:dyDescent="0.2">
      <c r="A133" s="101" t="s">
        <v>236</v>
      </c>
    </row>
    <row r="134" spans="1:1" x14ac:dyDescent="0.2">
      <c r="A134" t="s">
        <v>237</v>
      </c>
    </row>
    <row r="135" spans="1:1" x14ac:dyDescent="0.2">
      <c r="A135" t="s">
        <v>238</v>
      </c>
    </row>
    <row r="136" spans="1:1" x14ac:dyDescent="0.2">
      <c r="A136" t="s">
        <v>239</v>
      </c>
    </row>
    <row r="137" spans="1:1" x14ac:dyDescent="0.2">
      <c r="A137" t="s">
        <v>240</v>
      </c>
    </row>
    <row r="138" spans="1:1" x14ac:dyDescent="0.2">
      <c r="A138" t="s">
        <v>241</v>
      </c>
    </row>
    <row r="139" spans="1:1" ht="15" x14ac:dyDescent="0.25">
      <c r="A139" s="72" t="s">
        <v>242</v>
      </c>
    </row>
    <row r="140" spans="1:1" x14ac:dyDescent="0.2">
      <c r="A140" t="s">
        <v>243</v>
      </c>
    </row>
    <row r="141" spans="1:1" x14ac:dyDescent="0.2">
      <c r="A141" t="s">
        <v>244</v>
      </c>
    </row>
    <row r="142" spans="1:1" x14ac:dyDescent="0.2">
      <c r="A142"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C1000"/>
  <sheetViews>
    <sheetView tabSelected="1" zoomScale="70" zoomScaleNormal="70" workbookViewId="0">
      <selection activeCell="B7" sqref="B7"/>
    </sheetView>
  </sheetViews>
  <sheetFormatPr defaultColWidth="12.625" defaultRowHeight="15" customHeight="1" x14ac:dyDescent="0.2"/>
  <cols>
    <col min="1" max="1" width="64.5" customWidth="1"/>
    <col min="2" max="2" width="15.125" style="16" customWidth="1"/>
    <col min="3" max="3" width="85.125" customWidth="1"/>
    <col min="4" max="26" width="7.625" customWidth="1"/>
  </cols>
  <sheetData>
    <row r="1" spans="1:3" ht="18" x14ac:dyDescent="0.25">
      <c r="A1" s="76" t="s">
        <v>0</v>
      </c>
      <c r="B1" s="77"/>
      <c r="C1" s="78"/>
    </row>
    <row r="2" spans="1:3" thickBot="1" x14ac:dyDescent="0.25">
      <c r="A2" s="79" t="s">
        <v>1</v>
      </c>
      <c r="B2" s="80"/>
      <c r="C2" s="81"/>
    </row>
    <row r="3" spans="1:3" ht="27.75" customHeight="1" thickBot="1" x14ac:dyDescent="0.25">
      <c r="A3" s="31"/>
      <c r="B3" s="32" t="s">
        <v>2</v>
      </c>
      <c r="C3" s="33"/>
    </row>
    <row r="4" spans="1:3" ht="27.75" customHeight="1" x14ac:dyDescent="0.2">
      <c r="A4" s="34" t="s">
        <v>3</v>
      </c>
      <c r="B4" s="48"/>
      <c r="C4" s="35"/>
    </row>
    <row r="5" spans="1:3" ht="27.75" customHeight="1" x14ac:dyDescent="0.2">
      <c r="A5" s="36" t="s">
        <v>4</v>
      </c>
      <c r="B5" s="49"/>
      <c r="C5" s="37"/>
    </row>
    <row r="6" spans="1:3" ht="39" customHeight="1" x14ac:dyDescent="0.2">
      <c r="A6" s="36" t="s">
        <v>5</v>
      </c>
      <c r="B6" s="49"/>
      <c r="C6" s="37" t="s">
        <v>6</v>
      </c>
    </row>
    <row r="7" spans="1:3" ht="52.5" customHeight="1" x14ac:dyDescent="0.2">
      <c r="A7" s="36" t="s">
        <v>7</v>
      </c>
      <c r="B7" s="49"/>
      <c r="C7" s="37" t="s">
        <v>8</v>
      </c>
    </row>
    <row r="8" spans="1:3" ht="39" customHeight="1" x14ac:dyDescent="0.2">
      <c r="A8" s="36" t="s">
        <v>9</v>
      </c>
      <c r="B8" s="49"/>
      <c r="C8" s="37" t="s">
        <v>10</v>
      </c>
    </row>
    <row r="9" spans="1:3" ht="48" customHeight="1" x14ac:dyDescent="0.2">
      <c r="A9" s="38" t="s">
        <v>11</v>
      </c>
      <c r="B9" s="50"/>
      <c r="C9" s="47" t="s">
        <v>12</v>
      </c>
    </row>
    <row r="10" spans="1:3" ht="39" customHeight="1" x14ac:dyDescent="0.2">
      <c r="A10" s="38" t="s">
        <v>13</v>
      </c>
      <c r="B10" s="50"/>
      <c r="C10" s="39"/>
    </row>
    <row r="11" spans="1:3" ht="39" customHeight="1" x14ac:dyDescent="0.2">
      <c r="A11" s="38" t="s">
        <v>14</v>
      </c>
      <c r="B11" s="50"/>
      <c r="C11" s="39"/>
    </row>
    <row r="12" spans="1:3" ht="48" customHeight="1" x14ac:dyDescent="0.2">
      <c r="A12" s="36" t="s">
        <v>15</v>
      </c>
      <c r="B12" s="49"/>
      <c r="C12" s="40" t="s">
        <v>16</v>
      </c>
    </row>
    <row r="13" spans="1:3" ht="28.5" customHeight="1" x14ac:dyDescent="0.2">
      <c r="A13" s="36" t="s">
        <v>17</v>
      </c>
      <c r="B13" s="49"/>
      <c r="C13" s="37"/>
    </row>
    <row r="14" spans="1:3" ht="28.5" customHeight="1" x14ac:dyDescent="0.2">
      <c r="A14" s="41" t="s">
        <v>18</v>
      </c>
      <c r="B14" s="50"/>
      <c r="C14" s="39"/>
    </row>
    <row r="15" spans="1:3" ht="28.5" customHeight="1" x14ac:dyDescent="0.2">
      <c r="A15" s="38" t="s">
        <v>19</v>
      </c>
      <c r="B15" s="50"/>
      <c r="C15" s="39"/>
    </row>
    <row r="16" spans="1:3" ht="28.5" customHeight="1" x14ac:dyDescent="0.2">
      <c r="A16" s="38" t="s">
        <v>20</v>
      </c>
      <c r="B16" s="50"/>
      <c r="C16" s="39"/>
    </row>
    <row r="17" spans="1:3" ht="39" customHeight="1" x14ac:dyDescent="0.2">
      <c r="A17" s="38" t="s">
        <v>21</v>
      </c>
      <c r="B17" s="50"/>
      <c r="C17" s="47" t="s">
        <v>22</v>
      </c>
    </row>
    <row r="18" spans="1:3" ht="24" customHeight="1" x14ac:dyDescent="0.2">
      <c r="A18" s="45" t="s">
        <v>23</v>
      </c>
      <c r="B18" s="50"/>
      <c r="C18" s="44"/>
    </row>
    <row r="19" spans="1:3" ht="39" customHeight="1" x14ac:dyDescent="0.2">
      <c r="A19" s="70" t="s">
        <v>24</v>
      </c>
      <c r="B19" s="50"/>
      <c r="C19" s="46"/>
    </row>
    <row r="20" spans="1:3" ht="39" customHeight="1" x14ac:dyDescent="0.2">
      <c r="A20" s="36" t="s">
        <v>25</v>
      </c>
      <c r="B20" s="49"/>
      <c r="C20" s="37"/>
    </row>
    <row r="21" spans="1:3" ht="24" customHeight="1" thickBot="1" x14ac:dyDescent="0.25">
      <c r="A21" s="42" t="s">
        <v>26</v>
      </c>
      <c r="B21" s="51"/>
      <c r="C21" s="43" t="s">
        <v>27</v>
      </c>
    </row>
    <row r="22" spans="1:3" ht="15.75" customHeight="1" x14ac:dyDescent="0.2"/>
    <row r="23" spans="1:3" ht="15.75" customHeight="1" x14ac:dyDescent="0.2"/>
    <row r="24" spans="1:3" ht="15.75" customHeight="1" x14ac:dyDescent="0.2">
      <c r="A24" s="10"/>
    </row>
    <row r="25" spans="1:3" ht="15.75" customHeight="1" x14ac:dyDescent="0.2">
      <c r="A25" s="11"/>
    </row>
    <row r="26" spans="1:3" ht="15.75" customHeight="1" x14ac:dyDescent="0.2"/>
    <row r="27" spans="1:3" ht="15.75" customHeight="1" x14ac:dyDescent="0.2"/>
    <row r="28" spans="1:3" ht="15.75" customHeight="1" x14ac:dyDescent="0.2"/>
    <row r="29" spans="1:3" ht="15.75" customHeight="1" x14ac:dyDescent="0.2"/>
    <row r="30" spans="1:3" ht="15.75" customHeight="1" x14ac:dyDescent="0.2"/>
    <row r="31" spans="1:3" ht="15.75" customHeight="1" x14ac:dyDescent="0.2"/>
    <row r="32" spans="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sheet="1" selectLockedCells="1"/>
  <mergeCells count="2">
    <mergeCell ref="A1:C1"/>
    <mergeCell ref="A2:C2"/>
  </mergeCells>
  <pageMargins left="0.7" right="0.7" top="0.75" bottom="0.75" header="0" footer="0"/>
  <pageSetup paperSize="9" scale="65"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F6E76EC-BA1B-49B7-9030-7347249CFFCB}">
          <x14:formula1>
            <xm:f>Blad1!$A$1:$A$2</xm:f>
          </x14:formula1>
          <xm:sqref>B4:B21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3594F-DF0D-4F17-8F8E-E28F9CCF08B3}">
  <sheetPr>
    <pageSetUpPr fitToPage="1"/>
  </sheetPr>
  <dimension ref="A1:M1009"/>
  <sheetViews>
    <sheetView zoomScale="91" zoomScaleNormal="91" workbookViewId="0">
      <selection activeCell="B4" sqref="B4"/>
    </sheetView>
  </sheetViews>
  <sheetFormatPr defaultColWidth="12.625" defaultRowHeight="15" customHeight="1" x14ac:dyDescent="0.2"/>
  <cols>
    <col min="1" max="1" width="38.625" customWidth="1"/>
    <col min="2" max="2" width="9.125" customWidth="1"/>
    <col min="3" max="3" width="9.625" customWidth="1"/>
    <col min="4" max="4" width="7.625" customWidth="1"/>
    <col min="5" max="5" width="35.125" customWidth="1"/>
    <col min="6" max="6" width="9.125" customWidth="1"/>
    <col min="7" max="7" width="9.625" customWidth="1"/>
    <col min="8" max="8" width="7.625" customWidth="1"/>
    <col min="9" max="9" width="32.625" customWidth="1"/>
    <col min="10" max="10" width="9.125" customWidth="1"/>
    <col min="11" max="11" width="9.625" customWidth="1"/>
    <col min="12" max="12" width="13" bestFit="1" customWidth="1"/>
    <col min="13" max="13" width="9.625" customWidth="1"/>
    <col min="14" max="26" width="7.625" customWidth="1"/>
  </cols>
  <sheetData>
    <row r="1" spans="1:13" ht="21" customHeight="1" x14ac:dyDescent="0.25">
      <c r="A1" s="84" t="s">
        <v>28</v>
      </c>
      <c r="B1" s="84"/>
      <c r="C1" s="84"/>
      <c r="D1" s="84"/>
      <c r="E1" s="84"/>
      <c r="F1" s="84"/>
      <c r="G1" s="84"/>
      <c r="H1" s="84"/>
      <c r="I1" s="84"/>
      <c r="J1" s="84"/>
      <c r="K1" s="84"/>
    </row>
    <row r="2" spans="1:13" s="27" customFormat="1" ht="30" customHeight="1" x14ac:dyDescent="0.2">
      <c r="A2" s="85" t="s">
        <v>29</v>
      </c>
      <c r="B2" s="85"/>
      <c r="C2" s="85"/>
      <c r="D2" s="85"/>
      <c r="E2" s="85"/>
      <c r="F2" s="85"/>
      <c r="G2" s="85"/>
      <c r="H2" s="85"/>
      <c r="I2" s="85"/>
      <c r="J2" s="85"/>
      <c r="K2" s="85"/>
    </row>
    <row r="3" spans="1:13" ht="15" customHeight="1" x14ac:dyDescent="0.25">
      <c r="A3" s="84" t="s">
        <v>30</v>
      </c>
      <c r="B3" s="86"/>
      <c r="C3" s="86"/>
      <c r="E3" s="84" t="s">
        <v>31</v>
      </c>
      <c r="F3" s="86"/>
      <c r="G3" s="86"/>
      <c r="I3" s="84" t="s">
        <v>32</v>
      </c>
      <c r="J3" s="86"/>
      <c r="K3" s="86"/>
    </row>
    <row r="4" spans="1:13" ht="15" customHeight="1" x14ac:dyDescent="0.25">
      <c r="A4" s="12" t="s">
        <v>33</v>
      </c>
      <c r="B4" s="28">
        <v>180</v>
      </c>
      <c r="C4" s="12" t="s">
        <v>34</v>
      </c>
      <c r="E4" s="12" t="s">
        <v>35</v>
      </c>
      <c r="F4" s="28"/>
      <c r="G4" s="12"/>
      <c r="I4" s="13" t="s">
        <v>36</v>
      </c>
      <c r="J4" s="28">
        <v>90.5</v>
      </c>
      <c r="K4" s="12" t="s">
        <v>34</v>
      </c>
      <c r="L4" s="1"/>
    </row>
    <row r="5" spans="1:13" ht="15" customHeight="1" x14ac:dyDescent="0.25">
      <c r="A5" s="12" t="s">
        <v>37</v>
      </c>
      <c r="B5" s="28">
        <v>0</v>
      </c>
      <c r="C5" s="12" t="s">
        <v>34</v>
      </c>
      <c r="E5" s="12" t="s">
        <v>38</v>
      </c>
      <c r="F5" s="28">
        <v>25</v>
      </c>
      <c r="G5" s="12" t="s">
        <v>34</v>
      </c>
      <c r="I5" s="13" t="s">
        <v>39</v>
      </c>
      <c r="J5" s="28">
        <v>300</v>
      </c>
      <c r="K5" s="12" t="s">
        <v>34</v>
      </c>
    </row>
    <row r="6" spans="1:13" ht="15" customHeight="1" x14ac:dyDescent="0.25">
      <c r="A6" s="12" t="s">
        <v>40</v>
      </c>
      <c r="B6" s="12"/>
      <c r="C6" s="12"/>
      <c r="E6" s="12" t="s">
        <v>41</v>
      </c>
      <c r="F6" s="28">
        <f>F27*62.5</f>
        <v>62.5</v>
      </c>
      <c r="G6" s="12" t="s">
        <v>34</v>
      </c>
      <c r="I6" s="13" t="s">
        <v>38</v>
      </c>
      <c r="J6" s="28">
        <v>25</v>
      </c>
      <c r="K6" s="12" t="s">
        <v>34</v>
      </c>
    </row>
    <row r="7" spans="1:13" ht="15" customHeight="1" x14ac:dyDescent="0.25">
      <c r="A7" s="14" t="s">
        <v>42</v>
      </c>
      <c r="B7" s="28">
        <v>18.309999999999999</v>
      </c>
      <c r="C7" s="12" t="s">
        <v>34</v>
      </c>
      <c r="E7" s="2" t="s">
        <v>43</v>
      </c>
      <c r="F7" s="2">
        <f>SUM(F4:F6)</f>
        <v>87.5</v>
      </c>
      <c r="G7" s="2" t="s">
        <v>34</v>
      </c>
      <c r="I7" s="2" t="s">
        <v>43</v>
      </c>
      <c r="J7" s="2">
        <f>SUM(J4:J6)</f>
        <v>415.5</v>
      </c>
      <c r="K7" s="2" t="s">
        <v>34</v>
      </c>
    </row>
    <row r="8" spans="1:13" ht="15" customHeight="1" x14ac:dyDescent="0.25">
      <c r="A8" s="14" t="s">
        <v>44</v>
      </c>
      <c r="B8" s="28">
        <v>0</v>
      </c>
      <c r="C8" s="12" t="s">
        <v>34</v>
      </c>
      <c r="E8" s="12"/>
      <c r="F8" s="12"/>
      <c r="G8" s="12"/>
      <c r="I8" s="13"/>
      <c r="J8" s="13"/>
      <c r="K8" s="13"/>
    </row>
    <row r="9" spans="1:13" ht="15" customHeight="1" x14ac:dyDescent="0.25">
      <c r="A9" s="12" t="s">
        <v>45</v>
      </c>
      <c r="B9" s="12"/>
      <c r="C9" s="12"/>
      <c r="E9" s="84" t="s">
        <v>46</v>
      </c>
      <c r="F9" s="86"/>
      <c r="G9" s="86"/>
      <c r="I9" s="84" t="s">
        <v>47</v>
      </c>
      <c r="J9" s="86"/>
      <c r="K9" s="86"/>
    </row>
    <row r="10" spans="1:13" ht="15" customHeight="1" x14ac:dyDescent="0.25">
      <c r="A10" s="14" t="s">
        <v>48</v>
      </c>
      <c r="B10" s="28"/>
      <c r="C10" s="12" t="s">
        <v>34</v>
      </c>
      <c r="E10" s="12" t="s">
        <v>49</v>
      </c>
      <c r="F10" s="29">
        <f>4*F27</f>
        <v>4</v>
      </c>
      <c r="G10" s="12" t="s">
        <v>50</v>
      </c>
      <c r="I10" s="12" t="s">
        <v>51</v>
      </c>
      <c r="J10" s="28">
        <v>4</v>
      </c>
      <c r="K10" s="30" t="s">
        <v>50</v>
      </c>
    </row>
    <row r="11" spans="1:13" ht="15" customHeight="1" thickBot="1" x14ac:dyDescent="0.3">
      <c r="A11" s="14" t="s">
        <v>52</v>
      </c>
      <c r="B11" s="28">
        <v>130</v>
      </c>
      <c r="C11" s="12" t="s">
        <v>34</v>
      </c>
      <c r="E11" s="12" t="s">
        <v>53</v>
      </c>
      <c r="F11" s="28">
        <f>2*F27</f>
        <v>2</v>
      </c>
      <c r="G11" s="12" t="s">
        <v>50</v>
      </c>
      <c r="I11" s="2" t="s">
        <v>54</v>
      </c>
      <c r="J11" s="2">
        <f>B20*J10</f>
        <v>72</v>
      </c>
      <c r="K11" s="2" t="s">
        <v>34</v>
      </c>
    </row>
    <row r="12" spans="1:13" ht="15" customHeight="1" thickBot="1" x14ac:dyDescent="0.3">
      <c r="A12" s="12" t="s">
        <v>55</v>
      </c>
      <c r="B12" s="28">
        <v>65</v>
      </c>
      <c r="C12" s="12" t="s">
        <v>34</v>
      </c>
      <c r="E12" s="2" t="s">
        <v>56</v>
      </c>
      <c r="F12" s="2">
        <f>B20*(F11+F10)</f>
        <v>108</v>
      </c>
      <c r="G12" s="2" t="s">
        <v>34</v>
      </c>
      <c r="I12" s="3" t="s">
        <v>57</v>
      </c>
      <c r="J12" s="4">
        <f>SUM(J7+J11)</f>
        <v>487.5</v>
      </c>
      <c r="K12" s="5" t="s">
        <v>34</v>
      </c>
      <c r="L12" s="71"/>
      <c r="M12" s="71"/>
    </row>
    <row r="13" spans="1:13" ht="15" customHeight="1" thickBot="1" x14ac:dyDescent="0.3">
      <c r="A13" s="12" t="s">
        <v>58</v>
      </c>
      <c r="B13" s="28">
        <v>329</v>
      </c>
      <c r="C13" s="12" t="s">
        <v>34</v>
      </c>
      <c r="E13" s="3" t="s">
        <v>59</v>
      </c>
      <c r="F13" s="4">
        <f>F12+F7+F8</f>
        <v>195.5</v>
      </c>
      <c r="G13" s="5" t="s">
        <v>34</v>
      </c>
      <c r="L13" s="71"/>
      <c r="M13" s="71"/>
    </row>
    <row r="14" spans="1:13" ht="15" customHeight="1" x14ac:dyDescent="0.25">
      <c r="A14" s="2" t="s">
        <v>43</v>
      </c>
      <c r="B14" s="2">
        <f>SUM(B4:B13)</f>
        <v>722.31</v>
      </c>
      <c r="C14" s="2" t="s">
        <v>34</v>
      </c>
      <c r="I14" s="84" t="s">
        <v>60</v>
      </c>
      <c r="J14" s="86"/>
      <c r="K14" s="86"/>
    </row>
    <row r="15" spans="1:13" ht="15" customHeight="1" x14ac:dyDescent="0.25">
      <c r="A15" s="30" t="s">
        <v>61</v>
      </c>
      <c r="B15" s="28"/>
      <c r="C15" s="30" t="s">
        <v>34</v>
      </c>
      <c r="E15" s="84" t="s">
        <v>62</v>
      </c>
      <c r="F15" s="86"/>
      <c r="G15" s="86"/>
      <c r="I15" s="12" t="s">
        <v>63</v>
      </c>
      <c r="J15" s="29"/>
      <c r="K15" s="12" t="s">
        <v>64</v>
      </c>
    </row>
    <row r="16" spans="1:13" ht="15" customHeight="1" x14ac:dyDescent="0.25">
      <c r="A16" s="84" t="s">
        <v>65</v>
      </c>
      <c r="B16" s="86"/>
      <c r="C16" s="86"/>
      <c r="E16" s="12" t="s">
        <v>66</v>
      </c>
      <c r="F16" s="28">
        <v>0.2</v>
      </c>
      <c r="G16" s="12" t="s">
        <v>67</v>
      </c>
      <c r="I16" s="12" t="s">
        <v>68</v>
      </c>
      <c r="J16" s="29"/>
      <c r="K16" s="12" t="s">
        <v>64</v>
      </c>
    </row>
    <row r="17" spans="1:13" ht="15" customHeight="1" thickBot="1" x14ac:dyDescent="0.3">
      <c r="A17" s="12" t="s">
        <v>69</v>
      </c>
      <c r="B17" s="28">
        <v>2</v>
      </c>
      <c r="C17" s="12" t="s">
        <v>50</v>
      </c>
    </row>
    <row r="18" spans="1:13" ht="15" customHeight="1" thickBot="1" x14ac:dyDescent="0.3">
      <c r="A18" s="12" t="s">
        <v>48</v>
      </c>
      <c r="B18" s="28">
        <v>2</v>
      </c>
      <c r="C18" s="12" t="s">
        <v>50</v>
      </c>
      <c r="E18" s="24" t="s">
        <v>70</v>
      </c>
      <c r="F18" s="87" t="s">
        <v>71</v>
      </c>
      <c r="G18" s="88"/>
      <c r="I18" s="24" t="s">
        <v>72</v>
      </c>
      <c r="J18" s="87" t="s">
        <v>71</v>
      </c>
      <c r="K18" s="88"/>
    </row>
    <row r="19" spans="1:13" ht="15" customHeight="1" x14ac:dyDescent="0.25">
      <c r="A19" s="12" t="s">
        <v>73</v>
      </c>
      <c r="B19" s="28">
        <v>4</v>
      </c>
      <c r="C19" s="12" t="s">
        <v>50</v>
      </c>
      <c r="E19" s="25" t="s">
        <v>74</v>
      </c>
      <c r="F19" s="82" t="s">
        <v>75</v>
      </c>
      <c r="G19" s="83"/>
      <c r="I19" s="25" t="s">
        <v>76</v>
      </c>
      <c r="J19" s="82" t="s">
        <v>77</v>
      </c>
      <c r="K19" s="83"/>
    </row>
    <row r="20" spans="1:13" ht="15" customHeight="1" x14ac:dyDescent="0.25">
      <c r="A20" s="12" t="s">
        <v>78</v>
      </c>
      <c r="B20" s="28">
        <v>18</v>
      </c>
      <c r="C20" s="12" t="s">
        <v>79</v>
      </c>
      <c r="E20" s="25" t="s">
        <v>80</v>
      </c>
      <c r="F20" s="82" t="s">
        <v>75</v>
      </c>
      <c r="G20" s="83"/>
      <c r="I20" s="25" t="s">
        <v>81</v>
      </c>
      <c r="J20" s="82" t="s">
        <v>82</v>
      </c>
      <c r="K20" s="83"/>
      <c r="L20" s="72"/>
      <c r="M20" s="8"/>
    </row>
    <row r="21" spans="1:13" ht="15" customHeight="1" x14ac:dyDescent="0.25">
      <c r="A21" s="2" t="s">
        <v>83</v>
      </c>
      <c r="B21" s="2">
        <f>B20*SUM(B17:B19)</f>
        <v>144</v>
      </c>
      <c r="C21" s="2" t="s">
        <v>34</v>
      </c>
      <c r="E21" s="25" t="s">
        <v>84</v>
      </c>
      <c r="F21" s="82" t="s">
        <v>85</v>
      </c>
      <c r="G21" s="83"/>
      <c r="I21" s="25" t="s">
        <v>86</v>
      </c>
      <c r="J21" s="82" t="s">
        <v>87</v>
      </c>
      <c r="K21" s="83"/>
    </row>
    <row r="22" spans="1:13" ht="15" customHeight="1" thickBot="1" x14ac:dyDescent="0.25">
      <c r="E22" s="25" t="s">
        <v>88</v>
      </c>
      <c r="F22" s="82" t="s">
        <v>85</v>
      </c>
      <c r="G22" s="83"/>
      <c r="I22" s="26" t="s">
        <v>89</v>
      </c>
      <c r="J22" s="89" t="s">
        <v>90</v>
      </c>
      <c r="K22" s="90"/>
    </row>
    <row r="23" spans="1:13" ht="15" customHeight="1" thickBot="1" x14ac:dyDescent="0.3">
      <c r="A23" s="56" t="s">
        <v>91</v>
      </c>
      <c r="B23" s="6">
        <f>B21+B14+B15</f>
        <v>866.31</v>
      </c>
      <c r="C23" s="7" t="s">
        <v>34</v>
      </c>
      <c r="E23" s="25" t="s">
        <v>92</v>
      </c>
      <c r="F23" s="82" t="s">
        <v>93</v>
      </c>
      <c r="G23" s="83"/>
    </row>
    <row r="24" spans="1:13" ht="15" customHeight="1" thickBot="1" x14ac:dyDescent="0.35">
      <c r="E24" s="26" t="s">
        <v>94</v>
      </c>
      <c r="F24" s="89" t="s">
        <v>93</v>
      </c>
      <c r="G24" s="90"/>
      <c r="I24" s="91" t="s">
        <v>95</v>
      </c>
      <c r="J24" s="91"/>
      <c r="K24" s="91"/>
      <c r="L24" s="23" t="str">
        <f>IF(AND(F27&lt;1,J25&lt;1501),"OK",IF(AND(F27&lt;4,J25&lt;1001),"OK",IF(AND(F27&lt;5,J25&lt;501),"OK",IF(AND(F27&lt;7,J25&lt;251),"OK","ERROR"))))</f>
        <v>OK</v>
      </c>
    </row>
    <row r="25" spans="1:13" ht="15" customHeight="1" x14ac:dyDescent="0.25">
      <c r="I25" s="12" t="s">
        <v>96</v>
      </c>
      <c r="J25" s="28">
        <v>925</v>
      </c>
      <c r="K25" s="12" t="s">
        <v>97</v>
      </c>
      <c r="L25" s="92"/>
    </row>
    <row r="26" spans="1:13" ht="15" customHeight="1" x14ac:dyDescent="0.25">
      <c r="E26" s="93" t="s">
        <v>98</v>
      </c>
      <c r="F26" s="86"/>
      <c r="G26" s="86"/>
      <c r="I26" s="12" t="s">
        <v>99</v>
      </c>
      <c r="J26" s="68">
        <f>J25/(1-J27)</f>
        <v>1164.2542479546885</v>
      </c>
      <c r="K26" s="12" t="s">
        <v>100</v>
      </c>
      <c r="L26" s="92"/>
    </row>
    <row r="27" spans="1:13" ht="15" customHeight="1" x14ac:dyDescent="0.25">
      <c r="E27" s="73" t="s">
        <v>101</v>
      </c>
      <c r="F27" s="74">
        <v>1</v>
      </c>
      <c r="G27" s="73"/>
      <c r="I27" s="12" t="s">
        <v>102</v>
      </c>
      <c r="J27" s="69">
        <v>0.20549999999999999</v>
      </c>
      <c r="K27" s="12"/>
      <c r="L27" s="1"/>
      <c r="M27" s="58"/>
    </row>
    <row r="28" spans="1:13" ht="15" customHeight="1" thickBot="1" x14ac:dyDescent="0.25">
      <c r="E28" s="94" t="s">
        <v>103</v>
      </c>
      <c r="F28" s="95">
        <v>3000</v>
      </c>
      <c r="G28" s="94" t="s">
        <v>104</v>
      </c>
      <c r="H28" s="96"/>
      <c r="J28" s="66"/>
      <c r="L28" s="10"/>
    </row>
    <row r="29" spans="1:13" ht="15" customHeight="1" thickBot="1" x14ac:dyDescent="0.3">
      <c r="E29" s="94"/>
      <c r="F29" s="95"/>
      <c r="G29" s="94"/>
      <c r="H29" s="96"/>
      <c r="I29" s="53" t="s">
        <v>105</v>
      </c>
      <c r="J29" s="57">
        <v>1</v>
      </c>
      <c r="K29" s="55" t="s">
        <v>106</v>
      </c>
      <c r="L29" s="10"/>
    </row>
    <row r="30" spans="1:13" ht="15" customHeight="1" thickBot="1" x14ac:dyDescent="0.3">
      <c r="E30" s="94" t="s">
        <v>107</v>
      </c>
      <c r="F30" s="95">
        <v>0</v>
      </c>
      <c r="G30" s="94" t="s">
        <v>104</v>
      </c>
      <c r="H30" s="92"/>
      <c r="L30" s="75"/>
    </row>
    <row r="31" spans="1:13" ht="15" customHeight="1" x14ac:dyDescent="0.25">
      <c r="E31" s="94"/>
      <c r="F31" s="95"/>
      <c r="G31" s="94"/>
      <c r="H31" s="92"/>
      <c r="I31" s="97" t="s">
        <v>108</v>
      </c>
      <c r="J31" s="98"/>
      <c r="K31" s="99"/>
      <c r="L31" s="20"/>
    </row>
    <row r="32" spans="1:13" ht="15" customHeight="1" thickBot="1" x14ac:dyDescent="0.3">
      <c r="E32" s="94" t="s">
        <v>109</v>
      </c>
      <c r="F32" s="95">
        <v>0</v>
      </c>
      <c r="G32" s="94" t="s">
        <v>104</v>
      </c>
      <c r="H32" s="96"/>
      <c r="I32" s="62" t="s">
        <v>110</v>
      </c>
      <c r="J32" s="59">
        <f>IF(F27&gt;0,(F43*F41)-(B23+F13+F16*F40),0)</f>
        <v>-326.20999999999981</v>
      </c>
      <c r="K32" s="63" t="s">
        <v>34</v>
      </c>
      <c r="L32" s="18"/>
    </row>
    <row r="33" spans="1:12" ht="15" customHeight="1" thickBot="1" x14ac:dyDescent="0.3">
      <c r="E33" s="94"/>
      <c r="F33" s="95"/>
      <c r="G33" s="94"/>
      <c r="H33" s="96"/>
      <c r="I33" s="62" t="s">
        <v>111</v>
      </c>
      <c r="J33" s="60">
        <f>IF(J25&gt;0,(J25*J29)-(B23+J12+J15*J26+J16*J26),0)</f>
        <v>-428.80999999999995</v>
      </c>
      <c r="K33" s="63" t="s">
        <v>34</v>
      </c>
      <c r="L33" s="19"/>
    </row>
    <row r="34" spans="1:12" ht="15" customHeight="1" thickBot="1" x14ac:dyDescent="0.3">
      <c r="E34" s="94" t="s">
        <v>112</v>
      </c>
      <c r="F34" s="95">
        <v>0</v>
      </c>
      <c r="G34" s="94" t="s">
        <v>104</v>
      </c>
      <c r="H34" s="96"/>
      <c r="I34" s="64" t="s">
        <v>113</v>
      </c>
      <c r="J34" s="61">
        <f>J32+J33+B23</f>
        <v>111.29000000000019</v>
      </c>
      <c r="K34" s="65" t="s">
        <v>34</v>
      </c>
      <c r="L34" s="52"/>
    </row>
    <row r="35" spans="1:12" ht="15" customHeight="1" x14ac:dyDescent="0.2">
      <c r="A35" s="17"/>
      <c r="E35" s="94"/>
      <c r="F35" s="95"/>
      <c r="G35" s="94"/>
      <c r="H35" s="96"/>
      <c r="L35" s="18"/>
    </row>
    <row r="36" spans="1:12" ht="15" customHeight="1" x14ac:dyDescent="0.2">
      <c r="E36" s="94" t="s">
        <v>114</v>
      </c>
      <c r="F36" s="95">
        <v>0</v>
      </c>
      <c r="G36" s="94" t="s">
        <v>104</v>
      </c>
      <c r="H36" s="96"/>
    </row>
    <row r="37" spans="1:12" ht="15" customHeight="1" x14ac:dyDescent="0.25">
      <c r="D37" s="9"/>
      <c r="E37" s="94"/>
      <c r="F37" s="95"/>
      <c r="G37" s="94"/>
      <c r="H37" s="96"/>
    </row>
    <row r="38" spans="1:12" ht="15" customHeight="1" x14ac:dyDescent="0.25">
      <c r="D38" s="9"/>
      <c r="E38" s="94" t="s">
        <v>115</v>
      </c>
      <c r="F38" s="95">
        <v>0</v>
      </c>
      <c r="G38" s="94" t="s">
        <v>104</v>
      </c>
      <c r="H38" s="96"/>
    </row>
    <row r="39" spans="1:12" ht="15" customHeight="1" x14ac:dyDescent="0.2">
      <c r="E39" s="94"/>
      <c r="F39" s="95"/>
      <c r="G39" s="94"/>
      <c r="H39" s="96"/>
    </row>
    <row r="40" spans="1:12" ht="15" customHeight="1" x14ac:dyDescent="0.25">
      <c r="D40" s="8"/>
      <c r="E40" s="15" t="s">
        <v>116</v>
      </c>
      <c r="F40" s="21">
        <f>SUM(F28:F38)</f>
        <v>3000</v>
      </c>
      <c r="G40" s="15" t="s">
        <v>104</v>
      </c>
      <c r="H40" s="22"/>
    </row>
    <row r="41" spans="1:12" ht="15" customHeight="1" x14ac:dyDescent="0.25">
      <c r="D41" s="9"/>
      <c r="E41" s="15" t="s">
        <v>116</v>
      </c>
      <c r="F41" s="15">
        <f>F40*0.106</f>
        <v>318</v>
      </c>
      <c r="G41" s="15" t="s">
        <v>117</v>
      </c>
    </row>
    <row r="42" spans="1:12" ht="15" customHeight="1" thickBot="1" x14ac:dyDescent="0.25"/>
    <row r="43" spans="1:12" ht="15" customHeight="1" thickBot="1" x14ac:dyDescent="0.3">
      <c r="D43" s="9"/>
      <c r="E43" s="53" t="s">
        <v>118</v>
      </c>
      <c r="F43" s="54">
        <v>4.2</v>
      </c>
      <c r="G43" s="55" t="s">
        <v>106</v>
      </c>
    </row>
    <row r="44" spans="1:12" ht="15" customHeight="1" x14ac:dyDescent="0.25">
      <c r="D44" s="8"/>
    </row>
    <row r="45" spans="1:12" ht="15" customHeight="1" x14ac:dyDescent="0.25">
      <c r="D45" s="9"/>
    </row>
    <row r="46" spans="1:12" ht="15.75" customHeight="1" x14ac:dyDescent="0.2"/>
    <row r="47" spans="1:12" ht="15.75" customHeight="1" x14ac:dyDescent="0.2"/>
    <row r="48" spans="1: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sheetData>
  <sheetProtection sheet="1" selectLockedCells="1"/>
  <mergeCells count="50">
    <mergeCell ref="I31:K31"/>
    <mergeCell ref="E38:E39"/>
    <mergeCell ref="F38:F39"/>
    <mergeCell ref="G38:G39"/>
    <mergeCell ref="H38:H39"/>
    <mergeCell ref="E34:E35"/>
    <mergeCell ref="F34:F35"/>
    <mergeCell ref="G34:G35"/>
    <mergeCell ref="H34:H35"/>
    <mergeCell ref="E36:E37"/>
    <mergeCell ref="F36:F37"/>
    <mergeCell ref="G36:G37"/>
    <mergeCell ref="H36:H37"/>
    <mergeCell ref="E32:E33"/>
    <mergeCell ref="F32:F33"/>
    <mergeCell ref="G32:G33"/>
    <mergeCell ref="H32:H33"/>
    <mergeCell ref="F23:G23"/>
    <mergeCell ref="F24:G24"/>
    <mergeCell ref="E30:E31"/>
    <mergeCell ref="F30:F31"/>
    <mergeCell ref="G30:G31"/>
    <mergeCell ref="H30:H31"/>
    <mergeCell ref="I24:K24"/>
    <mergeCell ref="L25:L26"/>
    <mergeCell ref="E26:G26"/>
    <mergeCell ref="E28:E29"/>
    <mergeCell ref="F28:F29"/>
    <mergeCell ref="G28:G29"/>
    <mergeCell ref="H28:H29"/>
    <mergeCell ref="F20:G20"/>
    <mergeCell ref="J20:K20"/>
    <mergeCell ref="F21:G21"/>
    <mergeCell ref="J21:K21"/>
    <mergeCell ref="F22:G22"/>
    <mergeCell ref="J22:K22"/>
    <mergeCell ref="F19:G19"/>
    <mergeCell ref="J19:K19"/>
    <mergeCell ref="A1:K1"/>
    <mergeCell ref="A2:K2"/>
    <mergeCell ref="A3:C3"/>
    <mergeCell ref="E3:G3"/>
    <mergeCell ref="I3:K3"/>
    <mergeCell ref="E9:G9"/>
    <mergeCell ref="I9:K9"/>
    <mergeCell ref="I14:K14"/>
    <mergeCell ref="E15:G15"/>
    <mergeCell ref="A16:C16"/>
    <mergeCell ref="F18:G18"/>
    <mergeCell ref="J18:K18"/>
  </mergeCells>
  <pageMargins left="0.70866141732283472" right="0.70866141732283472" top="0.74803149606299213" bottom="0.74803149606299213" header="0" footer="0"/>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Spinner 7">
              <controlPr defaultSize="0" autoPict="0">
                <anchor moveWithCells="1" sizeWithCells="1">
                  <from>
                    <xdr:col>11</xdr:col>
                    <xdr:colOff>38100</xdr:colOff>
                    <xdr:row>24</xdr:row>
                    <xdr:rowOff>66675</xdr:rowOff>
                  </from>
                  <to>
                    <xdr:col>11</xdr:col>
                    <xdr:colOff>371475</xdr:colOff>
                    <xdr:row>25</xdr:row>
                    <xdr:rowOff>180975</xdr:rowOff>
                  </to>
                </anchor>
              </controlPr>
            </control>
          </mc:Choice>
        </mc:AlternateContent>
        <mc:AlternateContent xmlns:mc="http://schemas.openxmlformats.org/markup-compatibility/2006">
          <mc:Choice Requires="x14">
            <control shapeId="6145" r:id="rId5" name="Spinner 1">
              <controlPr defaultSize="0" autoPict="0">
                <anchor moveWithCells="1">
                  <from>
                    <xdr:col>7</xdr:col>
                    <xdr:colOff>66675</xdr:colOff>
                    <xdr:row>27</xdr:row>
                    <xdr:rowOff>38100</xdr:rowOff>
                  </from>
                  <to>
                    <xdr:col>7</xdr:col>
                    <xdr:colOff>371475</xdr:colOff>
                    <xdr:row>28</xdr:row>
                    <xdr:rowOff>142875</xdr:rowOff>
                  </to>
                </anchor>
              </controlPr>
            </control>
          </mc:Choice>
        </mc:AlternateContent>
        <mc:AlternateContent xmlns:mc="http://schemas.openxmlformats.org/markup-compatibility/2006">
          <mc:Choice Requires="x14">
            <control shapeId="6146" r:id="rId6" name="Spinner 2">
              <controlPr defaultSize="0" autoPict="0">
                <anchor moveWithCells="1" sizeWithCells="1">
                  <from>
                    <xdr:col>7</xdr:col>
                    <xdr:colOff>28575</xdr:colOff>
                    <xdr:row>29</xdr:row>
                    <xdr:rowOff>38100</xdr:rowOff>
                  </from>
                  <to>
                    <xdr:col>7</xdr:col>
                    <xdr:colOff>371475</xdr:colOff>
                    <xdr:row>30</xdr:row>
                    <xdr:rowOff>180975</xdr:rowOff>
                  </to>
                </anchor>
              </controlPr>
            </control>
          </mc:Choice>
        </mc:AlternateContent>
        <mc:AlternateContent xmlns:mc="http://schemas.openxmlformats.org/markup-compatibility/2006">
          <mc:Choice Requires="x14">
            <control shapeId="6147" r:id="rId7" name="Spinner 3">
              <controlPr defaultSize="0" autoPict="0">
                <anchor moveWithCells="1">
                  <from>
                    <xdr:col>7</xdr:col>
                    <xdr:colOff>38100</xdr:colOff>
                    <xdr:row>31</xdr:row>
                    <xdr:rowOff>66675</xdr:rowOff>
                  </from>
                  <to>
                    <xdr:col>7</xdr:col>
                    <xdr:colOff>371475</xdr:colOff>
                    <xdr:row>32</xdr:row>
                    <xdr:rowOff>180975</xdr:rowOff>
                  </to>
                </anchor>
              </controlPr>
            </control>
          </mc:Choice>
        </mc:AlternateContent>
        <mc:AlternateContent xmlns:mc="http://schemas.openxmlformats.org/markup-compatibility/2006">
          <mc:Choice Requires="x14">
            <control shapeId="6148" r:id="rId8" name="Spinner 4">
              <controlPr defaultSize="0" autoPict="0">
                <anchor moveWithCells="1">
                  <from>
                    <xdr:col>7</xdr:col>
                    <xdr:colOff>28575</xdr:colOff>
                    <xdr:row>33</xdr:row>
                    <xdr:rowOff>28575</xdr:rowOff>
                  </from>
                  <to>
                    <xdr:col>7</xdr:col>
                    <xdr:colOff>371475</xdr:colOff>
                    <xdr:row>34</xdr:row>
                    <xdr:rowOff>142875</xdr:rowOff>
                  </to>
                </anchor>
              </controlPr>
            </control>
          </mc:Choice>
        </mc:AlternateContent>
        <mc:AlternateContent xmlns:mc="http://schemas.openxmlformats.org/markup-compatibility/2006">
          <mc:Choice Requires="x14">
            <control shapeId="6149" r:id="rId9" name="Spinner 5">
              <controlPr defaultSize="0" autoPict="0">
                <anchor moveWithCells="1">
                  <from>
                    <xdr:col>7</xdr:col>
                    <xdr:colOff>28575</xdr:colOff>
                    <xdr:row>35</xdr:row>
                    <xdr:rowOff>28575</xdr:rowOff>
                  </from>
                  <to>
                    <xdr:col>7</xdr:col>
                    <xdr:colOff>371475</xdr:colOff>
                    <xdr:row>36</xdr:row>
                    <xdr:rowOff>180975</xdr:rowOff>
                  </to>
                </anchor>
              </controlPr>
            </control>
          </mc:Choice>
        </mc:AlternateContent>
        <mc:AlternateContent xmlns:mc="http://schemas.openxmlformats.org/markup-compatibility/2006">
          <mc:Choice Requires="x14">
            <control shapeId="6150" r:id="rId10" name="Spinner 6">
              <controlPr defaultSize="0" autoPict="0">
                <anchor moveWithCells="1">
                  <from>
                    <xdr:col>7</xdr:col>
                    <xdr:colOff>28575</xdr:colOff>
                    <xdr:row>37</xdr:row>
                    <xdr:rowOff>38100</xdr:rowOff>
                  </from>
                  <to>
                    <xdr:col>7</xdr:col>
                    <xdr:colOff>371475</xdr:colOff>
                    <xdr:row>38</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B5C53-831C-423A-9968-A71FC80C643C}">
  <sheetPr>
    <pageSetUpPr fitToPage="1"/>
  </sheetPr>
  <dimension ref="A1:M1009"/>
  <sheetViews>
    <sheetView zoomScale="91" zoomScaleNormal="91" workbookViewId="0">
      <selection activeCell="B4" sqref="B4"/>
    </sheetView>
  </sheetViews>
  <sheetFormatPr defaultColWidth="12.625" defaultRowHeight="15" customHeight="1" x14ac:dyDescent="0.2"/>
  <cols>
    <col min="1" max="1" width="38.625" customWidth="1"/>
    <col min="2" max="2" width="9.125" customWidth="1"/>
    <col min="3" max="3" width="9.625" customWidth="1"/>
    <col min="4" max="4" width="7.625" customWidth="1"/>
    <col min="5" max="5" width="35.125" customWidth="1"/>
    <col min="6" max="6" width="9.125" customWidth="1"/>
    <col min="7" max="7" width="9.625" customWidth="1"/>
    <col min="8" max="8" width="7.625" customWidth="1"/>
    <col min="9" max="9" width="32.625" customWidth="1"/>
    <col min="10" max="10" width="9.125" customWidth="1"/>
    <col min="11" max="11" width="9.625" customWidth="1"/>
    <col min="12" max="12" width="13" bestFit="1" customWidth="1"/>
    <col min="13" max="13" width="9.625" customWidth="1"/>
    <col min="14" max="26" width="7.625" customWidth="1"/>
  </cols>
  <sheetData>
    <row r="1" spans="1:13" ht="21" customHeight="1" x14ac:dyDescent="0.25">
      <c r="A1" s="84" t="s">
        <v>28</v>
      </c>
      <c r="B1" s="84"/>
      <c r="C1" s="84"/>
      <c r="D1" s="84"/>
      <c r="E1" s="84"/>
      <c r="F1" s="84"/>
      <c r="G1" s="84"/>
      <c r="H1" s="84"/>
      <c r="I1" s="84"/>
      <c r="J1" s="84"/>
      <c r="K1" s="84"/>
    </row>
    <row r="2" spans="1:13" s="27" customFormat="1" ht="30" customHeight="1" x14ac:dyDescent="0.2">
      <c r="A2" s="85" t="s">
        <v>29</v>
      </c>
      <c r="B2" s="85"/>
      <c r="C2" s="85"/>
      <c r="D2" s="85"/>
      <c r="E2" s="85"/>
      <c r="F2" s="85"/>
      <c r="G2" s="85"/>
      <c r="H2" s="85"/>
      <c r="I2" s="85"/>
      <c r="J2" s="85"/>
      <c r="K2" s="85"/>
    </row>
    <row r="3" spans="1:13" ht="15" customHeight="1" x14ac:dyDescent="0.25">
      <c r="A3" s="84" t="s">
        <v>30</v>
      </c>
      <c r="B3" s="86"/>
      <c r="C3" s="86"/>
      <c r="E3" s="84" t="s">
        <v>31</v>
      </c>
      <c r="F3" s="86"/>
      <c r="G3" s="86"/>
      <c r="I3" s="84" t="s">
        <v>32</v>
      </c>
      <c r="J3" s="86"/>
      <c r="K3" s="86"/>
    </row>
    <row r="4" spans="1:13" ht="15" customHeight="1" x14ac:dyDescent="0.25">
      <c r="A4" s="12" t="s">
        <v>33</v>
      </c>
      <c r="B4" s="28">
        <v>180</v>
      </c>
      <c r="C4" s="12" t="s">
        <v>34</v>
      </c>
      <c r="E4" s="12" t="s">
        <v>35</v>
      </c>
      <c r="F4" s="28"/>
      <c r="G4" s="12"/>
      <c r="I4" s="13" t="s">
        <v>36</v>
      </c>
      <c r="J4" s="28">
        <v>90.5</v>
      </c>
      <c r="K4" s="12" t="s">
        <v>34</v>
      </c>
      <c r="L4" s="1"/>
    </row>
    <row r="5" spans="1:13" ht="15" customHeight="1" x14ac:dyDescent="0.25">
      <c r="A5" s="12" t="s">
        <v>37</v>
      </c>
      <c r="B5" s="28">
        <v>0</v>
      </c>
      <c r="C5" s="12" t="s">
        <v>34</v>
      </c>
      <c r="E5" s="12" t="s">
        <v>38</v>
      </c>
      <c r="F5" s="28"/>
      <c r="G5" s="12" t="s">
        <v>34</v>
      </c>
      <c r="I5" s="13" t="s">
        <v>39</v>
      </c>
      <c r="J5" s="28">
        <v>300</v>
      </c>
      <c r="K5" s="12" t="s">
        <v>34</v>
      </c>
    </row>
    <row r="6" spans="1:13" ht="15" customHeight="1" x14ac:dyDescent="0.25">
      <c r="A6" s="12" t="s">
        <v>40</v>
      </c>
      <c r="B6" s="12"/>
      <c r="C6" s="12"/>
      <c r="E6" s="12" t="s">
        <v>41</v>
      </c>
      <c r="F6" s="28"/>
      <c r="G6" s="12" t="s">
        <v>34</v>
      </c>
      <c r="I6" s="13" t="s">
        <v>38</v>
      </c>
      <c r="J6" s="28">
        <v>25</v>
      </c>
      <c r="K6" s="12" t="s">
        <v>34</v>
      </c>
    </row>
    <row r="7" spans="1:13" ht="15" customHeight="1" x14ac:dyDescent="0.25">
      <c r="A7" s="14" t="s">
        <v>42</v>
      </c>
      <c r="B7" s="28">
        <v>18.309999999999999</v>
      </c>
      <c r="C7" s="12" t="s">
        <v>34</v>
      </c>
      <c r="E7" s="2" t="s">
        <v>43</v>
      </c>
      <c r="F7" s="2">
        <f>SUM(F4:F6)</f>
        <v>0</v>
      </c>
      <c r="G7" s="2" t="s">
        <v>34</v>
      </c>
      <c r="I7" s="2" t="s">
        <v>43</v>
      </c>
      <c r="J7" s="2">
        <f>SUM(J4:J6)</f>
        <v>415.5</v>
      </c>
      <c r="K7" s="2" t="s">
        <v>34</v>
      </c>
    </row>
    <row r="8" spans="1:13" ht="15" customHeight="1" x14ac:dyDescent="0.25">
      <c r="A8" s="14" t="s">
        <v>44</v>
      </c>
      <c r="B8" s="28">
        <v>0</v>
      </c>
      <c r="C8" s="12" t="s">
        <v>34</v>
      </c>
      <c r="E8" s="12"/>
      <c r="F8" s="12"/>
      <c r="G8" s="12"/>
      <c r="I8" s="13"/>
      <c r="J8" s="13"/>
      <c r="K8" s="13"/>
    </row>
    <row r="9" spans="1:13" ht="15" customHeight="1" x14ac:dyDescent="0.25">
      <c r="A9" s="12" t="s">
        <v>45</v>
      </c>
      <c r="B9" s="12"/>
      <c r="C9" s="12"/>
      <c r="E9" s="84" t="s">
        <v>46</v>
      </c>
      <c r="F9" s="86"/>
      <c r="G9" s="86"/>
      <c r="I9" s="84" t="s">
        <v>47</v>
      </c>
      <c r="J9" s="86"/>
      <c r="K9" s="86"/>
    </row>
    <row r="10" spans="1:13" ht="15" customHeight="1" x14ac:dyDescent="0.25">
      <c r="A10" s="14" t="s">
        <v>48</v>
      </c>
      <c r="B10" s="28"/>
      <c r="C10" s="12" t="s">
        <v>34</v>
      </c>
      <c r="E10" s="12" t="s">
        <v>49</v>
      </c>
      <c r="F10" s="29"/>
      <c r="G10" s="12" t="s">
        <v>50</v>
      </c>
      <c r="I10" s="12" t="s">
        <v>51</v>
      </c>
      <c r="J10" s="28">
        <v>4</v>
      </c>
      <c r="K10" s="30" t="s">
        <v>50</v>
      </c>
    </row>
    <row r="11" spans="1:13" ht="15" customHeight="1" thickBot="1" x14ac:dyDescent="0.3">
      <c r="A11" s="14" t="s">
        <v>52</v>
      </c>
      <c r="B11" s="28">
        <v>130</v>
      </c>
      <c r="C11" s="12" t="s">
        <v>34</v>
      </c>
      <c r="E11" s="12" t="s">
        <v>53</v>
      </c>
      <c r="F11" s="28"/>
      <c r="G11" s="12" t="s">
        <v>50</v>
      </c>
      <c r="I11" s="2" t="s">
        <v>54</v>
      </c>
      <c r="J11" s="2">
        <f>B20*J10</f>
        <v>72</v>
      </c>
      <c r="K11" s="2" t="s">
        <v>34</v>
      </c>
    </row>
    <row r="12" spans="1:13" ht="15" customHeight="1" thickBot="1" x14ac:dyDescent="0.3">
      <c r="A12" s="12" t="s">
        <v>55</v>
      </c>
      <c r="B12" s="28">
        <v>65</v>
      </c>
      <c r="C12" s="12" t="s">
        <v>34</v>
      </c>
      <c r="E12" s="2" t="s">
        <v>56</v>
      </c>
      <c r="F12" s="2">
        <f>B20*(F11+F10)</f>
        <v>0</v>
      </c>
      <c r="G12" s="2" t="s">
        <v>34</v>
      </c>
      <c r="I12" s="3" t="s">
        <v>57</v>
      </c>
      <c r="J12" s="4">
        <f>SUM(J7+J11)</f>
        <v>487.5</v>
      </c>
      <c r="K12" s="5" t="s">
        <v>34</v>
      </c>
      <c r="L12" s="71"/>
      <c r="M12" s="71"/>
    </row>
    <row r="13" spans="1:13" ht="15" customHeight="1" thickBot="1" x14ac:dyDescent="0.3">
      <c r="A13" s="12" t="s">
        <v>58</v>
      </c>
      <c r="B13" s="28">
        <v>329</v>
      </c>
      <c r="C13" s="12" t="s">
        <v>34</v>
      </c>
      <c r="E13" s="3" t="s">
        <v>59</v>
      </c>
      <c r="F13" s="4">
        <f>F12+F7+F8</f>
        <v>0</v>
      </c>
      <c r="G13" s="5" t="s">
        <v>34</v>
      </c>
      <c r="L13" s="71"/>
      <c r="M13" s="71"/>
    </row>
    <row r="14" spans="1:13" ht="15" customHeight="1" x14ac:dyDescent="0.25">
      <c r="A14" s="2" t="s">
        <v>43</v>
      </c>
      <c r="B14" s="2">
        <f>SUM(B4:B13)</f>
        <v>722.31</v>
      </c>
      <c r="C14" s="2" t="s">
        <v>34</v>
      </c>
      <c r="I14" s="84" t="s">
        <v>60</v>
      </c>
      <c r="J14" s="86"/>
      <c r="K14" s="86"/>
    </row>
    <row r="15" spans="1:13" ht="15" customHeight="1" x14ac:dyDescent="0.25">
      <c r="A15" s="30" t="s">
        <v>61</v>
      </c>
      <c r="B15" s="28"/>
      <c r="C15" s="30" t="s">
        <v>34</v>
      </c>
      <c r="E15" s="84" t="s">
        <v>62</v>
      </c>
      <c r="F15" s="86"/>
      <c r="G15" s="86"/>
      <c r="I15" s="12" t="s">
        <v>63</v>
      </c>
      <c r="J15" s="29">
        <v>0.05</v>
      </c>
      <c r="K15" s="12" t="s">
        <v>64</v>
      </c>
    </row>
    <row r="16" spans="1:13" ht="15" customHeight="1" x14ac:dyDescent="0.25">
      <c r="A16" s="84" t="s">
        <v>65</v>
      </c>
      <c r="B16" s="86"/>
      <c r="C16" s="86"/>
      <c r="E16" s="12" t="s">
        <v>66</v>
      </c>
      <c r="F16" s="28"/>
      <c r="G16" s="12" t="s">
        <v>67</v>
      </c>
      <c r="I16" s="12" t="s">
        <v>68</v>
      </c>
      <c r="J16" s="29">
        <v>0.6</v>
      </c>
      <c r="K16" s="12" t="s">
        <v>64</v>
      </c>
    </row>
    <row r="17" spans="1:13" ht="15" customHeight="1" thickBot="1" x14ac:dyDescent="0.3">
      <c r="A17" s="12" t="s">
        <v>69</v>
      </c>
      <c r="B17" s="28">
        <v>2</v>
      </c>
      <c r="C17" s="12" t="s">
        <v>50</v>
      </c>
    </row>
    <row r="18" spans="1:13" ht="15" customHeight="1" thickBot="1" x14ac:dyDescent="0.3">
      <c r="A18" s="12" t="s">
        <v>48</v>
      </c>
      <c r="B18" s="28">
        <v>2</v>
      </c>
      <c r="C18" s="12" t="s">
        <v>50</v>
      </c>
      <c r="E18" s="24" t="s">
        <v>70</v>
      </c>
      <c r="F18" s="87" t="s">
        <v>71</v>
      </c>
      <c r="G18" s="88"/>
      <c r="I18" s="24" t="s">
        <v>72</v>
      </c>
      <c r="J18" s="87" t="s">
        <v>71</v>
      </c>
      <c r="K18" s="88"/>
    </row>
    <row r="19" spans="1:13" ht="15" customHeight="1" x14ac:dyDescent="0.25">
      <c r="A19" s="12" t="s">
        <v>73</v>
      </c>
      <c r="B19" s="28">
        <v>4</v>
      </c>
      <c r="C19" s="12" t="s">
        <v>50</v>
      </c>
      <c r="E19" s="25" t="s">
        <v>74</v>
      </c>
      <c r="F19" s="82" t="s">
        <v>75</v>
      </c>
      <c r="G19" s="83"/>
      <c r="I19" s="25" t="s">
        <v>76</v>
      </c>
      <c r="J19" s="82" t="s">
        <v>77</v>
      </c>
      <c r="K19" s="83"/>
    </row>
    <row r="20" spans="1:13" ht="15" customHeight="1" x14ac:dyDescent="0.25">
      <c r="A20" s="12" t="s">
        <v>78</v>
      </c>
      <c r="B20" s="28">
        <v>18</v>
      </c>
      <c r="C20" s="12" t="s">
        <v>79</v>
      </c>
      <c r="E20" s="25" t="s">
        <v>80</v>
      </c>
      <c r="F20" s="82" t="s">
        <v>75</v>
      </c>
      <c r="G20" s="83"/>
      <c r="I20" s="25" t="s">
        <v>81</v>
      </c>
      <c r="J20" s="82" t="s">
        <v>82</v>
      </c>
      <c r="K20" s="83"/>
      <c r="L20" s="72"/>
      <c r="M20" s="8"/>
    </row>
    <row r="21" spans="1:13" ht="15" customHeight="1" x14ac:dyDescent="0.25">
      <c r="A21" s="2" t="s">
        <v>83</v>
      </c>
      <c r="B21" s="2">
        <f>B20*SUM(B17:B19)</f>
        <v>144</v>
      </c>
      <c r="C21" s="2" t="s">
        <v>34</v>
      </c>
      <c r="E21" s="25" t="s">
        <v>84</v>
      </c>
      <c r="F21" s="82" t="s">
        <v>85</v>
      </c>
      <c r="G21" s="83"/>
      <c r="I21" s="25" t="s">
        <v>86</v>
      </c>
      <c r="J21" s="82" t="s">
        <v>87</v>
      </c>
      <c r="K21" s="83"/>
    </row>
    <row r="22" spans="1:13" ht="15" customHeight="1" thickBot="1" x14ac:dyDescent="0.25">
      <c r="E22" s="25" t="s">
        <v>88</v>
      </c>
      <c r="F22" s="82" t="s">
        <v>85</v>
      </c>
      <c r="G22" s="83"/>
      <c r="I22" s="26" t="s">
        <v>89</v>
      </c>
      <c r="J22" s="89" t="s">
        <v>90</v>
      </c>
      <c r="K22" s="90"/>
    </row>
    <row r="23" spans="1:13" ht="15" customHeight="1" thickBot="1" x14ac:dyDescent="0.3">
      <c r="A23" s="56" t="s">
        <v>91</v>
      </c>
      <c r="B23" s="6">
        <f>B21+B14+B15</f>
        <v>866.31</v>
      </c>
      <c r="C23" s="7" t="s">
        <v>34</v>
      </c>
      <c r="E23" s="25" t="s">
        <v>92</v>
      </c>
      <c r="F23" s="82" t="s">
        <v>93</v>
      </c>
      <c r="G23" s="83"/>
    </row>
    <row r="24" spans="1:13" ht="15" customHeight="1" thickBot="1" x14ac:dyDescent="0.35">
      <c r="E24" s="26" t="s">
        <v>94</v>
      </c>
      <c r="F24" s="89" t="s">
        <v>93</v>
      </c>
      <c r="G24" s="90"/>
      <c r="I24" s="91" t="s">
        <v>95</v>
      </c>
      <c r="J24" s="91"/>
      <c r="K24" s="91"/>
      <c r="L24" s="23" t="str">
        <f>IF(AND(F27&lt;1,J25&lt;1501),"OK",IF(AND(F27&lt;4,J25&lt;1001),"OK",IF(AND(F27&lt;5,J25&lt;501),"OK",IF(AND(F27&lt;7,J25&lt;251),"OK","ERROR"))))</f>
        <v>OK</v>
      </c>
    </row>
    <row r="25" spans="1:13" ht="15" customHeight="1" x14ac:dyDescent="0.25">
      <c r="I25" s="12" t="s">
        <v>96</v>
      </c>
      <c r="J25" s="28">
        <v>1500</v>
      </c>
      <c r="K25" s="12" t="s">
        <v>97</v>
      </c>
      <c r="L25" s="92"/>
    </row>
    <row r="26" spans="1:13" ht="15" customHeight="1" x14ac:dyDescent="0.25">
      <c r="E26" s="93" t="s">
        <v>98</v>
      </c>
      <c r="F26" s="86"/>
      <c r="G26" s="86"/>
      <c r="I26" s="12" t="s">
        <v>99</v>
      </c>
      <c r="J26" s="68">
        <f>J25/(1-J27)</f>
        <v>1887.9798615481436</v>
      </c>
      <c r="K26" s="12" t="s">
        <v>100</v>
      </c>
      <c r="L26" s="92"/>
    </row>
    <row r="27" spans="1:13" ht="15" customHeight="1" x14ac:dyDescent="0.25">
      <c r="E27" s="73" t="s">
        <v>101</v>
      </c>
      <c r="F27" s="74">
        <v>0</v>
      </c>
      <c r="G27" s="73"/>
      <c r="I27" s="12" t="s">
        <v>102</v>
      </c>
      <c r="J27" s="67">
        <v>0.20549999999999999</v>
      </c>
      <c r="K27" s="12"/>
      <c r="L27" s="1"/>
      <c r="M27" s="58"/>
    </row>
    <row r="28" spans="1:13" ht="15" customHeight="1" thickBot="1" x14ac:dyDescent="0.25">
      <c r="E28" s="94" t="s">
        <v>103</v>
      </c>
      <c r="F28" s="95">
        <v>0</v>
      </c>
      <c r="G28" s="94" t="s">
        <v>104</v>
      </c>
      <c r="H28" s="96"/>
      <c r="J28" s="66"/>
      <c r="L28" s="10"/>
    </row>
    <row r="29" spans="1:13" ht="15" customHeight="1" thickBot="1" x14ac:dyDescent="0.3">
      <c r="E29" s="94"/>
      <c r="F29" s="95"/>
      <c r="G29" s="94"/>
      <c r="H29" s="96"/>
      <c r="I29" s="53" t="s">
        <v>105</v>
      </c>
      <c r="J29" s="57">
        <v>1.75</v>
      </c>
      <c r="K29" s="55" t="s">
        <v>106</v>
      </c>
      <c r="L29" s="10"/>
    </row>
    <row r="30" spans="1:13" ht="15" customHeight="1" thickBot="1" x14ac:dyDescent="0.3">
      <c r="E30" s="94" t="s">
        <v>119</v>
      </c>
      <c r="F30" s="95">
        <v>0</v>
      </c>
      <c r="G30" s="94" t="s">
        <v>104</v>
      </c>
      <c r="H30" s="92"/>
      <c r="L30" s="75"/>
    </row>
    <row r="31" spans="1:13" ht="15" customHeight="1" x14ac:dyDescent="0.25">
      <c r="E31" s="94"/>
      <c r="F31" s="95"/>
      <c r="G31" s="94"/>
      <c r="H31" s="92"/>
      <c r="I31" s="97" t="s">
        <v>108</v>
      </c>
      <c r="J31" s="98"/>
      <c r="K31" s="99"/>
      <c r="L31" s="20"/>
    </row>
    <row r="32" spans="1:13" ht="15" customHeight="1" thickBot="1" x14ac:dyDescent="0.3">
      <c r="E32" s="94" t="s">
        <v>109</v>
      </c>
      <c r="F32" s="95">
        <v>0</v>
      </c>
      <c r="G32" s="94" t="s">
        <v>104</v>
      </c>
      <c r="H32" s="96"/>
      <c r="I32" s="62"/>
      <c r="J32" s="59"/>
      <c r="K32" s="63"/>
      <c r="L32" s="18"/>
    </row>
    <row r="33" spans="1:12" ht="15" customHeight="1" thickBot="1" x14ac:dyDescent="0.3">
      <c r="E33" s="94"/>
      <c r="F33" s="95"/>
      <c r="G33" s="94"/>
      <c r="H33" s="96"/>
      <c r="I33" s="62" t="s">
        <v>120</v>
      </c>
      <c r="J33" s="60">
        <f>IF(J25&gt;0,(J25*J29)-(B23+J12+J15*J26+J16*J26),0)</f>
        <v>44.003089993706908</v>
      </c>
      <c r="K33" s="63" t="s">
        <v>34</v>
      </c>
      <c r="L33" s="19"/>
    </row>
    <row r="34" spans="1:12" ht="15" customHeight="1" thickBot="1" x14ac:dyDescent="0.3">
      <c r="E34" s="94" t="s">
        <v>112</v>
      </c>
      <c r="F34" s="95">
        <v>0</v>
      </c>
      <c r="G34" s="94" t="s">
        <v>104</v>
      </c>
      <c r="H34" s="96"/>
      <c r="I34" s="64"/>
      <c r="J34" s="61"/>
      <c r="K34" s="65"/>
      <c r="L34" s="52"/>
    </row>
    <row r="35" spans="1:12" ht="15" customHeight="1" x14ac:dyDescent="0.2">
      <c r="A35" s="17"/>
      <c r="E35" s="94"/>
      <c r="F35" s="95"/>
      <c r="G35" s="94"/>
      <c r="H35" s="96"/>
      <c r="L35" s="18"/>
    </row>
    <row r="36" spans="1:12" ht="15" customHeight="1" x14ac:dyDescent="0.2">
      <c r="E36" s="94" t="s">
        <v>114</v>
      </c>
      <c r="F36" s="95">
        <v>0</v>
      </c>
      <c r="G36" s="94" t="s">
        <v>104</v>
      </c>
      <c r="H36" s="96"/>
    </row>
    <row r="37" spans="1:12" ht="15" customHeight="1" x14ac:dyDescent="0.25">
      <c r="D37" s="9"/>
      <c r="E37" s="94"/>
      <c r="F37" s="95"/>
      <c r="G37" s="94"/>
      <c r="H37" s="96"/>
    </row>
    <row r="38" spans="1:12" ht="15" customHeight="1" x14ac:dyDescent="0.25">
      <c r="D38" s="9"/>
      <c r="E38" s="94" t="s">
        <v>115</v>
      </c>
      <c r="F38" s="95">
        <v>0</v>
      </c>
      <c r="G38" s="94" t="s">
        <v>104</v>
      </c>
      <c r="H38" s="96"/>
    </row>
    <row r="39" spans="1:12" ht="15" customHeight="1" x14ac:dyDescent="0.2">
      <c r="E39" s="94"/>
      <c r="F39" s="95"/>
      <c r="G39" s="94"/>
      <c r="H39" s="96"/>
    </row>
    <row r="40" spans="1:12" ht="15" customHeight="1" x14ac:dyDescent="0.25">
      <c r="D40" s="8"/>
      <c r="E40" s="15" t="s">
        <v>116</v>
      </c>
      <c r="F40" s="21">
        <f>SUM(F28:F38)</f>
        <v>0</v>
      </c>
      <c r="G40" s="15" t="s">
        <v>104</v>
      </c>
      <c r="H40" s="22"/>
    </row>
    <row r="41" spans="1:12" ht="15" customHeight="1" x14ac:dyDescent="0.25">
      <c r="D41" s="9"/>
      <c r="E41" s="15" t="s">
        <v>116</v>
      </c>
      <c r="F41" s="15">
        <f>F40*0.106</f>
        <v>0</v>
      </c>
      <c r="G41" s="15" t="s">
        <v>117</v>
      </c>
    </row>
    <row r="42" spans="1:12" ht="15" customHeight="1" thickBot="1" x14ac:dyDescent="0.25"/>
    <row r="43" spans="1:12" ht="15" customHeight="1" thickBot="1" x14ac:dyDescent="0.3">
      <c r="D43" s="9"/>
      <c r="E43" s="53" t="s">
        <v>118</v>
      </c>
      <c r="F43" s="54">
        <v>4.2</v>
      </c>
      <c r="G43" s="55" t="s">
        <v>106</v>
      </c>
    </row>
    <row r="44" spans="1:12" ht="15" customHeight="1" x14ac:dyDescent="0.25">
      <c r="D44" s="8"/>
    </row>
    <row r="45" spans="1:12" ht="15" customHeight="1" x14ac:dyDescent="0.25">
      <c r="D45" s="9"/>
    </row>
    <row r="46" spans="1:12" ht="15.75" customHeight="1" x14ac:dyDescent="0.2"/>
    <row r="47" spans="1:12" ht="15.75" customHeight="1" x14ac:dyDescent="0.2"/>
    <row r="48" spans="1: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sheetData>
  <sheetProtection selectLockedCells="1"/>
  <mergeCells count="50">
    <mergeCell ref="F19:G19"/>
    <mergeCell ref="J19:K19"/>
    <mergeCell ref="A1:K1"/>
    <mergeCell ref="A2:K2"/>
    <mergeCell ref="A3:C3"/>
    <mergeCell ref="E3:G3"/>
    <mergeCell ref="I3:K3"/>
    <mergeCell ref="E9:G9"/>
    <mergeCell ref="I9:K9"/>
    <mergeCell ref="I14:K14"/>
    <mergeCell ref="E15:G15"/>
    <mergeCell ref="A16:C16"/>
    <mergeCell ref="F18:G18"/>
    <mergeCell ref="J18:K18"/>
    <mergeCell ref="F20:G20"/>
    <mergeCell ref="J20:K20"/>
    <mergeCell ref="F21:G21"/>
    <mergeCell ref="J21:K21"/>
    <mergeCell ref="F22:G22"/>
    <mergeCell ref="J22:K22"/>
    <mergeCell ref="I24:K24"/>
    <mergeCell ref="L25:L26"/>
    <mergeCell ref="E26:G26"/>
    <mergeCell ref="E28:E29"/>
    <mergeCell ref="F28:F29"/>
    <mergeCell ref="G28:G29"/>
    <mergeCell ref="H28:H29"/>
    <mergeCell ref="H32:H33"/>
    <mergeCell ref="F23:G23"/>
    <mergeCell ref="F24:G24"/>
    <mergeCell ref="E30:E31"/>
    <mergeCell ref="F30:F31"/>
    <mergeCell ref="G30:G31"/>
    <mergeCell ref="H30:H31"/>
    <mergeCell ref="I31:K31"/>
    <mergeCell ref="E38:E39"/>
    <mergeCell ref="F38:F39"/>
    <mergeCell ref="G38:G39"/>
    <mergeCell ref="H38:H39"/>
    <mergeCell ref="E34:E35"/>
    <mergeCell ref="F34:F35"/>
    <mergeCell ref="G34:G35"/>
    <mergeCell ref="H34:H35"/>
    <mergeCell ref="E36:E37"/>
    <mergeCell ref="F36:F37"/>
    <mergeCell ref="G36:G37"/>
    <mergeCell ref="H36:H37"/>
    <mergeCell ref="E32:E33"/>
    <mergeCell ref="F32:F33"/>
    <mergeCell ref="G32:G33"/>
  </mergeCells>
  <pageMargins left="0.70866141732283472" right="0.70866141732283472" top="0.74803149606299213" bottom="0.74803149606299213" header="0" footer="0"/>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Spinner 1">
              <controlPr defaultSize="0" autoPict="0">
                <anchor moveWithCells="1">
                  <from>
                    <xdr:col>7</xdr:col>
                    <xdr:colOff>66675</xdr:colOff>
                    <xdr:row>27</xdr:row>
                    <xdr:rowOff>38100</xdr:rowOff>
                  </from>
                  <to>
                    <xdr:col>7</xdr:col>
                    <xdr:colOff>381000</xdr:colOff>
                    <xdr:row>28</xdr:row>
                    <xdr:rowOff>152400</xdr:rowOff>
                  </to>
                </anchor>
              </controlPr>
            </control>
          </mc:Choice>
        </mc:AlternateContent>
        <mc:AlternateContent xmlns:mc="http://schemas.openxmlformats.org/markup-compatibility/2006">
          <mc:Choice Requires="x14">
            <control shapeId="16386" r:id="rId5" name="Spinner 2">
              <controlPr defaultSize="0" autoPict="0">
                <anchor moveWithCells="1" sizeWithCells="1">
                  <from>
                    <xdr:col>7</xdr:col>
                    <xdr:colOff>28575</xdr:colOff>
                    <xdr:row>29</xdr:row>
                    <xdr:rowOff>38100</xdr:rowOff>
                  </from>
                  <to>
                    <xdr:col>7</xdr:col>
                    <xdr:colOff>371475</xdr:colOff>
                    <xdr:row>30</xdr:row>
                    <xdr:rowOff>180975</xdr:rowOff>
                  </to>
                </anchor>
              </controlPr>
            </control>
          </mc:Choice>
        </mc:AlternateContent>
        <mc:AlternateContent xmlns:mc="http://schemas.openxmlformats.org/markup-compatibility/2006">
          <mc:Choice Requires="x14">
            <control shapeId="16387" r:id="rId6" name="Spinner 3">
              <controlPr defaultSize="0" autoPict="0">
                <anchor moveWithCells="1">
                  <from>
                    <xdr:col>7</xdr:col>
                    <xdr:colOff>38100</xdr:colOff>
                    <xdr:row>31</xdr:row>
                    <xdr:rowOff>66675</xdr:rowOff>
                  </from>
                  <to>
                    <xdr:col>7</xdr:col>
                    <xdr:colOff>381000</xdr:colOff>
                    <xdr:row>33</xdr:row>
                    <xdr:rowOff>0</xdr:rowOff>
                  </to>
                </anchor>
              </controlPr>
            </control>
          </mc:Choice>
        </mc:AlternateContent>
        <mc:AlternateContent xmlns:mc="http://schemas.openxmlformats.org/markup-compatibility/2006">
          <mc:Choice Requires="x14">
            <control shapeId="16388" r:id="rId7" name="Spinner 4">
              <controlPr defaultSize="0" autoPict="0">
                <anchor moveWithCells="1">
                  <from>
                    <xdr:col>7</xdr:col>
                    <xdr:colOff>28575</xdr:colOff>
                    <xdr:row>33</xdr:row>
                    <xdr:rowOff>28575</xdr:rowOff>
                  </from>
                  <to>
                    <xdr:col>7</xdr:col>
                    <xdr:colOff>381000</xdr:colOff>
                    <xdr:row>34</xdr:row>
                    <xdr:rowOff>152400</xdr:rowOff>
                  </to>
                </anchor>
              </controlPr>
            </control>
          </mc:Choice>
        </mc:AlternateContent>
        <mc:AlternateContent xmlns:mc="http://schemas.openxmlformats.org/markup-compatibility/2006">
          <mc:Choice Requires="x14">
            <control shapeId="16389" r:id="rId8" name="Spinner 5">
              <controlPr defaultSize="0" autoPict="0">
                <anchor moveWithCells="1">
                  <from>
                    <xdr:col>7</xdr:col>
                    <xdr:colOff>28575</xdr:colOff>
                    <xdr:row>35</xdr:row>
                    <xdr:rowOff>28575</xdr:rowOff>
                  </from>
                  <to>
                    <xdr:col>7</xdr:col>
                    <xdr:colOff>381000</xdr:colOff>
                    <xdr:row>37</xdr:row>
                    <xdr:rowOff>0</xdr:rowOff>
                  </to>
                </anchor>
              </controlPr>
            </control>
          </mc:Choice>
        </mc:AlternateContent>
        <mc:AlternateContent xmlns:mc="http://schemas.openxmlformats.org/markup-compatibility/2006">
          <mc:Choice Requires="x14">
            <control shapeId="16390" r:id="rId9" name="Spinner 6">
              <controlPr defaultSize="0" autoPict="0">
                <anchor moveWithCells="1">
                  <from>
                    <xdr:col>7</xdr:col>
                    <xdr:colOff>28575</xdr:colOff>
                    <xdr:row>37</xdr:row>
                    <xdr:rowOff>38100</xdr:rowOff>
                  </from>
                  <to>
                    <xdr:col>7</xdr:col>
                    <xdr:colOff>381000</xdr:colOff>
                    <xdr:row>39</xdr:row>
                    <xdr:rowOff>0</xdr:rowOff>
                  </to>
                </anchor>
              </controlPr>
            </control>
          </mc:Choice>
        </mc:AlternateContent>
        <mc:AlternateContent xmlns:mc="http://schemas.openxmlformats.org/markup-compatibility/2006">
          <mc:Choice Requires="x14">
            <control shapeId="16391" r:id="rId10" name="Spinner 7">
              <controlPr defaultSize="0" autoPict="0">
                <anchor moveWithCells="1" sizeWithCells="1">
                  <from>
                    <xdr:col>11</xdr:col>
                    <xdr:colOff>38100</xdr:colOff>
                    <xdr:row>24</xdr:row>
                    <xdr:rowOff>66675</xdr:rowOff>
                  </from>
                  <to>
                    <xdr:col>11</xdr:col>
                    <xdr:colOff>371475</xdr:colOff>
                    <xdr:row>25</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092E-FCD4-47CC-BD66-82174EEC3F65}">
  <sheetPr>
    <pageSetUpPr fitToPage="1"/>
  </sheetPr>
  <dimension ref="A1:M1009"/>
  <sheetViews>
    <sheetView zoomScale="91" zoomScaleNormal="91" workbookViewId="0">
      <selection activeCell="B4" sqref="B4"/>
    </sheetView>
  </sheetViews>
  <sheetFormatPr defaultColWidth="12.625" defaultRowHeight="15" customHeight="1" x14ac:dyDescent="0.2"/>
  <cols>
    <col min="1" max="1" width="38.625" customWidth="1"/>
    <col min="2" max="2" width="9.125" customWidth="1"/>
    <col min="3" max="3" width="9.625" customWidth="1"/>
    <col min="4" max="4" width="7.625" customWidth="1"/>
    <col min="5" max="5" width="35.125" customWidth="1"/>
    <col min="6" max="6" width="9.125" customWidth="1"/>
    <col min="7" max="7" width="9.625" customWidth="1"/>
    <col min="8" max="8" width="7.625" customWidth="1"/>
    <col min="9" max="9" width="32.625" customWidth="1"/>
    <col min="10" max="10" width="9.125" customWidth="1"/>
    <col min="11" max="11" width="9.625" customWidth="1"/>
    <col min="12" max="12" width="13" bestFit="1" customWidth="1"/>
    <col min="13" max="13" width="9.625" customWidth="1"/>
    <col min="14" max="26" width="7.625" customWidth="1"/>
  </cols>
  <sheetData>
    <row r="1" spans="1:13" ht="21" customHeight="1" x14ac:dyDescent="0.25">
      <c r="A1" s="84" t="s">
        <v>28</v>
      </c>
      <c r="B1" s="84"/>
      <c r="C1" s="84"/>
      <c r="D1" s="84"/>
      <c r="E1" s="84"/>
      <c r="F1" s="84"/>
      <c r="G1" s="84"/>
      <c r="H1" s="84"/>
      <c r="I1" s="84"/>
      <c r="J1" s="84"/>
      <c r="K1" s="84"/>
    </row>
    <row r="2" spans="1:13" s="27" customFormat="1" ht="30" customHeight="1" x14ac:dyDescent="0.2">
      <c r="A2" s="85" t="s">
        <v>29</v>
      </c>
      <c r="B2" s="85"/>
      <c r="C2" s="85"/>
      <c r="D2" s="85"/>
      <c r="E2" s="85"/>
      <c r="F2" s="85"/>
      <c r="G2" s="85"/>
      <c r="H2" s="85"/>
      <c r="I2" s="85"/>
      <c r="J2" s="85"/>
      <c r="K2" s="85"/>
    </row>
    <row r="3" spans="1:13" ht="15" customHeight="1" x14ac:dyDescent="0.25">
      <c r="A3" s="84" t="s">
        <v>30</v>
      </c>
      <c r="B3" s="86"/>
      <c r="C3" s="86"/>
      <c r="E3" s="84" t="s">
        <v>31</v>
      </c>
      <c r="F3" s="86"/>
      <c r="G3" s="86"/>
      <c r="I3" s="84" t="s">
        <v>32</v>
      </c>
      <c r="J3" s="86"/>
      <c r="K3" s="86"/>
    </row>
    <row r="4" spans="1:13" ht="15" customHeight="1" x14ac:dyDescent="0.25">
      <c r="A4" s="12" t="s">
        <v>33</v>
      </c>
      <c r="B4" s="28">
        <v>180</v>
      </c>
      <c r="C4" s="12" t="s">
        <v>34</v>
      </c>
      <c r="E4" s="12" t="s">
        <v>35</v>
      </c>
      <c r="F4" s="28"/>
      <c r="G4" s="12"/>
      <c r="I4" s="13" t="s">
        <v>36</v>
      </c>
      <c r="J4" s="28">
        <v>90.5</v>
      </c>
      <c r="K4" s="12" t="s">
        <v>34</v>
      </c>
      <c r="L4" s="1"/>
    </row>
    <row r="5" spans="1:13" ht="15" customHeight="1" x14ac:dyDescent="0.25">
      <c r="A5" s="12" t="s">
        <v>37</v>
      </c>
      <c r="B5" s="28">
        <v>0</v>
      </c>
      <c r="C5" s="12" t="s">
        <v>34</v>
      </c>
      <c r="E5" s="12" t="s">
        <v>38</v>
      </c>
      <c r="F5" s="28"/>
      <c r="G5" s="12" t="s">
        <v>34</v>
      </c>
      <c r="I5" s="13" t="s">
        <v>39</v>
      </c>
      <c r="J5" s="28">
        <v>300</v>
      </c>
      <c r="K5" s="12" t="s">
        <v>34</v>
      </c>
    </row>
    <row r="6" spans="1:13" ht="15" customHeight="1" x14ac:dyDescent="0.25">
      <c r="A6" s="12" t="s">
        <v>40</v>
      </c>
      <c r="B6" s="12"/>
      <c r="C6" s="12"/>
      <c r="E6" s="12" t="s">
        <v>41</v>
      </c>
      <c r="F6" s="28"/>
      <c r="G6" s="12" t="s">
        <v>34</v>
      </c>
      <c r="I6" s="13" t="s">
        <v>38</v>
      </c>
      <c r="J6" s="28">
        <v>25</v>
      </c>
      <c r="K6" s="12" t="s">
        <v>34</v>
      </c>
    </row>
    <row r="7" spans="1:13" ht="15" customHeight="1" x14ac:dyDescent="0.25">
      <c r="A7" s="14" t="s">
        <v>42</v>
      </c>
      <c r="B7" s="28"/>
      <c r="C7" s="12" t="s">
        <v>34</v>
      </c>
      <c r="E7" s="2" t="s">
        <v>43</v>
      </c>
      <c r="F7" s="2">
        <f>SUM(F4:F6)</f>
        <v>0</v>
      </c>
      <c r="G7" s="2" t="s">
        <v>34</v>
      </c>
      <c r="I7" s="2" t="s">
        <v>43</v>
      </c>
      <c r="J7" s="2">
        <f>SUM(J4:J6)</f>
        <v>415.5</v>
      </c>
      <c r="K7" s="2" t="s">
        <v>34</v>
      </c>
    </row>
    <row r="8" spans="1:13" ht="15" customHeight="1" x14ac:dyDescent="0.25">
      <c r="A8" s="14" t="s">
        <v>44</v>
      </c>
      <c r="B8" s="28">
        <v>0</v>
      </c>
      <c r="C8" s="12" t="s">
        <v>34</v>
      </c>
      <c r="E8" s="12"/>
      <c r="F8" s="12"/>
      <c r="G8" s="12"/>
      <c r="I8" s="13"/>
      <c r="J8" s="13"/>
      <c r="K8" s="13"/>
    </row>
    <row r="9" spans="1:13" ht="15" customHeight="1" x14ac:dyDescent="0.25">
      <c r="A9" s="12" t="s">
        <v>45</v>
      </c>
      <c r="B9" s="12"/>
      <c r="C9" s="12"/>
      <c r="E9" s="84" t="s">
        <v>46</v>
      </c>
      <c r="F9" s="86"/>
      <c r="G9" s="86"/>
      <c r="I9" s="84" t="s">
        <v>47</v>
      </c>
      <c r="J9" s="86"/>
      <c r="K9" s="86"/>
    </row>
    <row r="10" spans="1:13" ht="15" customHeight="1" x14ac:dyDescent="0.25">
      <c r="A10" s="14" t="s">
        <v>48</v>
      </c>
      <c r="B10" s="28"/>
      <c r="C10" s="12" t="s">
        <v>34</v>
      </c>
      <c r="E10" s="12" t="s">
        <v>49</v>
      </c>
      <c r="F10" s="29"/>
      <c r="G10" s="12" t="s">
        <v>50</v>
      </c>
      <c r="I10" s="12" t="s">
        <v>51</v>
      </c>
      <c r="J10" s="28">
        <v>4</v>
      </c>
      <c r="K10" s="30" t="s">
        <v>50</v>
      </c>
    </row>
    <row r="11" spans="1:13" ht="15" customHeight="1" thickBot="1" x14ac:dyDescent="0.3">
      <c r="A11" s="14" t="s">
        <v>52</v>
      </c>
      <c r="B11" s="28"/>
      <c r="C11" s="12" t="s">
        <v>34</v>
      </c>
      <c r="E11" s="12" t="s">
        <v>53</v>
      </c>
      <c r="F11" s="28"/>
      <c r="G11" s="12" t="s">
        <v>50</v>
      </c>
      <c r="I11" s="2" t="s">
        <v>54</v>
      </c>
      <c r="J11" s="2">
        <f>B20*J10</f>
        <v>72</v>
      </c>
      <c r="K11" s="2" t="s">
        <v>34</v>
      </c>
    </row>
    <row r="12" spans="1:13" ht="15" customHeight="1" thickBot="1" x14ac:dyDescent="0.3">
      <c r="A12" s="12" t="s">
        <v>55</v>
      </c>
      <c r="B12" s="28">
        <v>65</v>
      </c>
      <c r="C12" s="12" t="s">
        <v>34</v>
      </c>
      <c r="E12" s="2" t="s">
        <v>56</v>
      </c>
      <c r="F12" s="2">
        <f>B20*(F11+F10)</f>
        <v>0</v>
      </c>
      <c r="G12" s="2" t="s">
        <v>34</v>
      </c>
      <c r="I12" s="3" t="s">
        <v>57</v>
      </c>
      <c r="J12" s="4">
        <f>SUM(J7+J11)</f>
        <v>487.5</v>
      </c>
      <c r="K12" s="5" t="s">
        <v>34</v>
      </c>
      <c r="L12" s="71"/>
      <c r="M12" s="71"/>
    </row>
    <row r="13" spans="1:13" ht="15" customHeight="1" thickBot="1" x14ac:dyDescent="0.3">
      <c r="A13" s="12" t="s">
        <v>58</v>
      </c>
      <c r="B13" s="28"/>
      <c r="C13" s="12" t="s">
        <v>34</v>
      </c>
      <c r="E13" s="3" t="s">
        <v>59</v>
      </c>
      <c r="F13" s="4">
        <f>F12+F7+F8</f>
        <v>0</v>
      </c>
      <c r="G13" s="5" t="s">
        <v>34</v>
      </c>
      <c r="L13" s="71"/>
      <c r="M13" s="71"/>
    </row>
    <row r="14" spans="1:13" ht="15" customHeight="1" x14ac:dyDescent="0.25">
      <c r="A14" s="2" t="s">
        <v>43</v>
      </c>
      <c r="B14" s="2">
        <f>SUM(B4:B13)</f>
        <v>245</v>
      </c>
      <c r="C14" s="2" t="s">
        <v>34</v>
      </c>
      <c r="I14" s="84" t="s">
        <v>60</v>
      </c>
      <c r="J14" s="86"/>
      <c r="K14" s="86"/>
    </row>
    <row r="15" spans="1:13" ht="15" customHeight="1" x14ac:dyDescent="0.25">
      <c r="A15" s="30" t="s">
        <v>61</v>
      </c>
      <c r="B15" s="28"/>
      <c r="C15" s="30" t="s">
        <v>34</v>
      </c>
      <c r="E15" s="84" t="s">
        <v>62</v>
      </c>
      <c r="F15" s="86"/>
      <c r="G15" s="86"/>
      <c r="I15" s="12" t="s">
        <v>63</v>
      </c>
      <c r="J15" s="29">
        <v>0.05</v>
      </c>
      <c r="K15" s="12" t="s">
        <v>64</v>
      </c>
    </row>
    <row r="16" spans="1:13" ht="15" customHeight="1" x14ac:dyDescent="0.25">
      <c r="A16" s="84" t="s">
        <v>65</v>
      </c>
      <c r="B16" s="86"/>
      <c r="C16" s="86"/>
      <c r="E16" s="12" t="s">
        <v>66</v>
      </c>
      <c r="F16" s="28"/>
      <c r="G16" s="12" t="s">
        <v>67</v>
      </c>
      <c r="I16" s="12" t="s">
        <v>68</v>
      </c>
      <c r="J16" s="29">
        <v>0.6</v>
      </c>
      <c r="K16" s="12" t="s">
        <v>64</v>
      </c>
    </row>
    <row r="17" spans="1:13" ht="15" customHeight="1" thickBot="1" x14ac:dyDescent="0.3">
      <c r="A17" s="12" t="s">
        <v>69</v>
      </c>
      <c r="B17" s="28"/>
      <c r="C17" s="12" t="s">
        <v>50</v>
      </c>
    </row>
    <row r="18" spans="1:13" ht="15" customHeight="1" thickBot="1" x14ac:dyDescent="0.3">
      <c r="A18" s="12" t="s">
        <v>48</v>
      </c>
      <c r="B18" s="28">
        <v>2</v>
      </c>
      <c r="C18" s="12" t="s">
        <v>50</v>
      </c>
      <c r="E18" s="24" t="s">
        <v>70</v>
      </c>
      <c r="F18" s="87" t="s">
        <v>71</v>
      </c>
      <c r="G18" s="88"/>
    </row>
    <row r="19" spans="1:13" ht="15" customHeight="1" x14ac:dyDescent="0.25">
      <c r="A19" s="12" t="s">
        <v>73</v>
      </c>
      <c r="B19" s="28"/>
      <c r="C19" s="12" t="s">
        <v>50</v>
      </c>
      <c r="E19" s="25" t="s">
        <v>74</v>
      </c>
      <c r="F19" s="82" t="s">
        <v>75</v>
      </c>
      <c r="G19" s="83"/>
    </row>
    <row r="20" spans="1:13" ht="15" customHeight="1" x14ac:dyDescent="0.25">
      <c r="A20" s="12" t="s">
        <v>78</v>
      </c>
      <c r="B20" s="28">
        <v>18</v>
      </c>
      <c r="C20" s="12" t="s">
        <v>79</v>
      </c>
      <c r="E20" s="25" t="s">
        <v>80</v>
      </c>
      <c r="F20" s="82" t="s">
        <v>75</v>
      </c>
      <c r="G20" s="83"/>
      <c r="L20" s="72"/>
      <c r="M20" s="8"/>
    </row>
    <row r="21" spans="1:13" ht="15" customHeight="1" x14ac:dyDescent="0.25">
      <c r="A21" s="2" t="s">
        <v>83</v>
      </c>
      <c r="B21" s="2">
        <f>B20*SUM(B17:B19)</f>
        <v>36</v>
      </c>
      <c r="C21" s="2" t="s">
        <v>34</v>
      </c>
      <c r="E21" s="25" t="s">
        <v>84</v>
      </c>
      <c r="F21" s="82" t="s">
        <v>85</v>
      </c>
      <c r="G21" s="83"/>
    </row>
    <row r="22" spans="1:13" ht="15" customHeight="1" thickBot="1" x14ac:dyDescent="0.25">
      <c r="E22" s="25" t="s">
        <v>88</v>
      </c>
      <c r="F22" s="82" t="s">
        <v>85</v>
      </c>
      <c r="G22" s="83"/>
    </row>
    <row r="23" spans="1:13" ht="15" customHeight="1" thickBot="1" x14ac:dyDescent="0.3">
      <c r="A23" s="56" t="s">
        <v>91</v>
      </c>
      <c r="B23" s="6">
        <f>B21+B14+B15</f>
        <v>281</v>
      </c>
      <c r="C23" s="7" t="s">
        <v>34</v>
      </c>
      <c r="E23" s="25" t="s">
        <v>92</v>
      </c>
      <c r="F23" s="82" t="s">
        <v>93</v>
      </c>
      <c r="G23" s="83"/>
    </row>
    <row r="24" spans="1:13" ht="15" customHeight="1" thickBot="1" x14ac:dyDescent="0.35">
      <c r="E24" s="26" t="s">
        <v>94</v>
      </c>
      <c r="F24" s="89" t="s">
        <v>93</v>
      </c>
      <c r="G24" s="90"/>
      <c r="I24" s="91" t="s">
        <v>95</v>
      </c>
      <c r="J24" s="91"/>
      <c r="K24" s="91"/>
      <c r="L24" s="23" t="str">
        <f>IF(AND(F27&lt;1,J25&lt;1501),"OK",IF(AND(F27&lt;4,J25&lt;1001),"OK",IF(AND(F27&lt;5,J25&lt;501),"OK",IF(AND(F27&lt;7,J25&lt;251),"OK","ERROR"))))</f>
        <v>OK</v>
      </c>
    </row>
    <row r="25" spans="1:13" ht="15" customHeight="1" x14ac:dyDescent="0.25">
      <c r="I25" s="12" t="s">
        <v>96</v>
      </c>
      <c r="J25" s="28">
        <v>800</v>
      </c>
      <c r="K25" s="12" t="s">
        <v>97</v>
      </c>
      <c r="L25" s="92"/>
    </row>
    <row r="26" spans="1:13" ht="15" customHeight="1" x14ac:dyDescent="0.25">
      <c r="E26" s="93" t="s">
        <v>98</v>
      </c>
      <c r="F26" s="86"/>
      <c r="G26" s="86"/>
      <c r="I26" s="12" t="s">
        <v>99</v>
      </c>
      <c r="J26" s="68">
        <f>J25/(1-J27)</f>
        <v>1006.9225928256766</v>
      </c>
      <c r="K26" s="12" t="s">
        <v>100</v>
      </c>
      <c r="L26" s="92"/>
    </row>
    <row r="27" spans="1:13" ht="15" customHeight="1" x14ac:dyDescent="0.25">
      <c r="E27" s="73" t="s">
        <v>101</v>
      </c>
      <c r="F27" s="74"/>
      <c r="G27" s="73"/>
      <c r="I27" s="12" t="s">
        <v>102</v>
      </c>
      <c r="J27" s="67">
        <v>0.20549999999999999</v>
      </c>
      <c r="K27" s="12"/>
      <c r="L27" s="1"/>
      <c r="M27" s="58"/>
    </row>
    <row r="28" spans="1:13" ht="15" customHeight="1" thickBot="1" x14ac:dyDescent="0.25">
      <c r="E28" s="94" t="s">
        <v>103</v>
      </c>
      <c r="F28" s="95">
        <v>0</v>
      </c>
      <c r="G28" s="94" t="s">
        <v>104</v>
      </c>
      <c r="H28" s="96"/>
      <c r="J28" s="66"/>
      <c r="L28" s="10"/>
    </row>
    <row r="29" spans="1:13" ht="15" customHeight="1" thickBot="1" x14ac:dyDescent="0.3">
      <c r="E29" s="94"/>
      <c r="F29" s="95"/>
      <c r="G29" s="94"/>
      <c r="H29" s="96"/>
      <c r="I29" s="53" t="s">
        <v>105</v>
      </c>
      <c r="J29" s="57">
        <v>1.75</v>
      </c>
      <c r="K29" s="55" t="s">
        <v>106</v>
      </c>
      <c r="L29" s="10"/>
    </row>
    <row r="30" spans="1:13" ht="15" customHeight="1" thickBot="1" x14ac:dyDescent="0.3">
      <c r="E30" s="94" t="s">
        <v>119</v>
      </c>
      <c r="F30" s="95">
        <v>0</v>
      </c>
      <c r="G30" s="94" t="s">
        <v>104</v>
      </c>
      <c r="H30" s="92"/>
      <c r="L30" s="75"/>
    </row>
    <row r="31" spans="1:13" ht="15" customHeight="1" x14ac:dyDescent="0.25">
      <c r="E31" s="94"/>
      <c r="F31" s="95"/>
      <c r="G31" s="94"/>
      <c r="H31" s="92"/>
      <c r="I31" s="97" t="s">
        <v>108</v>
      </c>
      <c r="J31" s="98"/>
      <c r="K31" s="99"/>
      <c r="L31" s="20"/>
    </row>
    <row r="32" spans="1:13" ht="15" customHeight="1" thickBot="1" x14ac:dyDescent="0.3">
      <c r="E32" s="94" t="s">
        <v>109</v>
      </c>
      <c r="F32" s="95">
        <v>0</v>
      </c>
      <c r="G32" s="94" t="s">
        <v>104</v>
      </c>
      <c r="H32" s="96"/>
      <c r="I32" s="62"/>
      <c r="J32" s="59"/>
      <c r="K32" s="63"/>
      <c r="L32" s="18"/>
    </row>
    <row r="33" spans="1:12" ht="15" customHeight="1" thickBot="1" x14ac:dyDescent="0.3">
      <c r="E33" s="94"/>
      <c r="F33" s="95"/>
      <c r="G33" s="94"/>
      <c r="H33" s="96"/>
      <c r="I33" s="62" t="s">
        <v>120</v>
      </c>
      <c r="J33" s="60">
        <f>IF(J25&gt;0,(J25*J29)-(B23+J12+J15*J26+J16*J26),0)</f>
        <v>-22.999685336689708</v>
      </c>
      <c r="K33" s="63" t="s">
        <v>34</v>
      </c>
      <c r="L33" s="19"/>
    </row>
    <row r="34" spans="1:12" ht="15" customHeight="1" x14ac:dyDescent="0.2">
      <c r="E34" s="94" t="s">
        <v>112</v>
      </c>
      <c r="F34" s="95">
        <v>0</v>
      </c>
      <c r="G34" s="94" t="s">
        <v>104</v>
      </c>
      <c r="H34" s="96"/>
      <c r="L34" s="52"/>
    </row>
    <row r="35" spans="1:12" ht="15" customHeight="1" x14ac:dyDescent="0.2">
      <c r="A35" s="17"/>
      <c r="E35" s="94"/>
      <c r="F35" s="95"/>
      <c r="G35" s="94"/>
      <c r="H35" s="96"/>
      <c r="L35" s="18"/>
    </row>
    <row r="36" spans="1:12" ht="15" customHeight="1" x14ac:dyDescent="0.2">
      <c r="E36" s="94" t="s">
        <v>114</v>
      </c>
      <c r="F36" s="95">
        <v>0</v>
      </c>
      <c r="G36" s="94" t="s">
        <v>104</v>
      </c>
      <c r="H36" s="96"/>
    </row>
    <row r="37" spans="1:12" ht="15" customHeight="1" x14ac:dyDescent="0.25">
      <c r="D37" s="9"/>
      <c r="E37" s="94"/>
      <c r="F37" s="95"/>
      <c r="G37" s="94"/>
      <c r="H37" s="96"/>
    </row>
    <row r="38" spans="1:12" ht="15" customHeight="1" x14ac:dyDescent="0.25">
      <c r="D38" s="9"/>
      <c r="E38" s="94" t="s">
        <v>115</v>
      </c>
      <c r="F38" s="95">
        <v>0</v>
      </c>
      <c r="G38" s="94" t="s">
        <v>104</v>
      </c>
      <c r="H38" s="96"/>
    </row>
    <row r="39" spans="1:12" ht="15" customHeight="1" x14ac:dyDescent="0.2">
      <c r="E39" s="94"/>
      <c r="F39" s="95"/>
      <c r="G39" s="94"/>
      <c r="H39" s="96"/>
    </row>
    <row r="40" spans="1:12" ht="15" customHeight="1" x14ac:dyDescent="0.25">
      <c r="D40" s="8"/>
      <c r="E40" s="15" t="s">
        <v>116</v>
      </c>
      <c r="F40" s="21">
        <f>SUM(F28:F38)</f>
        <v>0</v>
      </c>
      <c r="G40" s="15" t="s">
        <v>104</v>
      </c>
      <c r="H40" s="22"/>
    </row>
    <row r="41" spans="1:12" ht="15" customHeight="1" x14ac:dyDescent="0.25">
      <c r="D41" s="9"/>
      <c r="E41" s="15" t="s">
        <v>116</v>
      </c>
      <c r="F41" s="15">
        <f>F40*0.106</f>
        <v>0</v>
      </c>
      <c r="G41" s="15" t="s">
        <v>117</v>
      </c>
    </row>
    <row r="42" spans="1:12" ht="15" customHeight="1" thickBot="1" x14ac:dyDescent="0.25"/>
    <row r="43" spans="1:12" ht="15" customHeight="1" thickBot="1" x14ac:dyDescent="0.3">
      <c r="D43" s="9"/>
      <c r="E43" s="53" t="s">
        <v>118</v>
      </c>
      <c r="F43" s="54">
        <v>4.2</v>
      </c>
      <c r="G43" s="55" t="s">
        <v>106</v>
      </c>
    </row>
    <row r="44" spans="1:12" ht="15" customHeight="1" x14ac:dyDescent="0.25">
      <c r="D44" s="8"/>
    </row>
    <row r="45" spans="1:12" ht="15" customHeight="1" x14ac:dyDescent="0.25">
      <c r="D45" s="9"/>
    </row>
    <row r="46" spans="1:12" ht="15.75" customHeight="1" x14ac:dyDescent="0.2"/>
    <row r="47" spans="1:12" ht="15.75" customHeight="1" x14ac:dyDescent="0.2"/>
    <row r="48" spans="1: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sheetData>
  <sheetProtection sheet="1" selectLockedCells="1"/>
  <mergeCells count="45">
    <mergeCell ref="F20:G20"/>
    <mergeCell ref="F21:G21"/>
    <mergeCell ref="F22:G22"/>
    <mergeCell ref="F19:G19"/>
    <mergeCell ref="A1:K1"/>
    <mergeCell ref="A2:K2"/>
    <mergeCell ref="A3:C3"/>
    <mergeCell ref="E3:G3"/>
    <mergeCell ref="I3:K3"/>
    <mergeCell ref="E9:G9"/>
    <mergeCell ref="I9:K9"/>
    <mergeCell ref="I14:K14"/>
    <mergeCell ref="E15:G15"/>
    <mergeCell ref="A16:C16"/>
    <mergeCell ref="F18:G18"/>
    <mergeCell ref="I24:K24"/>
    <mergeCell ref="L25:L26"/>
    <mergeCell ref="E26:G26"/>
    <mergeCell ref="E28:E29"/>
    <mergeCell ref="F28:F29"/>
    <mergeCell ref="G28:G29"/>
    <mergeCell ref="H28:H29"/>
    <mergeCell ref="H32:H33"/>
    <mergeCell ref="F23:G23"/>
    <mergeCell ref="F24:G24"/>
    <mergeCell ref="E30:E31"/>
    <mergeCell ref="F30:F31"/>
    <mergeCell ref="G30:G31"/>
    <mergeCell ref="H30:H31"/>
    <mergeCell ref="I31:K31"/>
    <mergeCell ref="E38:E39"/>
    <mergeCell ref="F38:F39"/>
    <mergeCell ref="G38:G39"/>
    <mergeCell ref="H38:H39"/>
    <mergeCell ref="E34:E35"/>
    <mergeCell ref="F34:F35"/>
    <mergeCell ref="G34:G35"/>
    <mergeCell ref="H34:H35"/>
    <mergeCell ref="E36:E37"/>
    <mergeCell ref="F36:F37"/>
    <mergeCell ref="G36:G37"/>
    <mergeCell ref="H36:H37"/>
    <mergeCell ref="E32:E33"/>
    <mergeCell ref="F32:F33"/>
    <mergeCell ref="G32:G33"/>
  </mergeCells>
  <pageMargins left="0.70866141732283472" right="0.70866141732283472" top="0.74803149606299213" bottom="0.74803149606299213" header="0" footer="0"/>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Spinner 1">
              <controlPr defaultSize="0" autoPict="0">
                <anchor moveWithCells="1">
                  <from>
                    <xdr:col>7</xdr:col>
                    <xdr:colOff>66675</xdr:colOff>
                    <xdr:row>27</xdr:row>
                    <xdr:rowOff>38100</xdr:rowOff>
                  </from>
                  <to>
                    <xdr:col>7</xdr:col>
                    <xdr:colOff>381000</xdr:colOff>
                    <xdr:row>28</xdr:row>
                    <xdr:rowOff>152400</xdr:rowOff>
                  </to>
                </anchor>
              </controlPr>
            </control>
          </mc:Choice>
        </mc:AlternateContent>
        <mc:AlternateContent xmlns:mc="http://schemas.openxmlformats.org/markup-compatibility/2006">
          <mc:Choice Requires="x14">
            <control shapeId="17410" r:id="rId5" name="Spinner 2">
              <controlPr defaultSize="0" autoPict="0">
                <anchor moveWithCells="1" sizeWithCells="1">
                  <from>
                    <xdr:col>7</xdr:col>
                    <xdr:colOff>28575</xdr:colOff>
                    <xdr:row>29</xdr:row>
                    <xdr:rowOff>38100</xdr:rowOff>
                  </from>
                  <to>
                    <xdr:col>7</xdr:col>
                    <xdr:colOff>371475</xdr:colOff>
                    <xdr:row>30</xdr:row>
                    <xdr:rowOff>180975</xdr:rowOff>
                  </to>
                </anchor>
              </controlPr>
            </control>
          </mc:Choice>
        </mc:AlternateContent>
        <mc:AlternateContent xmlns:mc="http://schemas.openxmlformats.org/markup-compatibility/2006">
          <mc:Choice Requires="x14">
            <control shapeId="17411" r:id="rId6" name="Spinner 3">
              <controlPr defaultSize="0" autoPict="0">
                <anchor moveWithCells="1">
                  <from>
                    <xdr:col>7</xdr:col>
                    <xdr:colOff>38100</xdr:colOff>
                    <xdr:row>31</xdr:row>
                    <xdr:rowOff>66675</xdr:rowOff>
                  </from>
                  <to>
                    <xdr:col>7</xdr:col>
                    <xdr:colOff>381000</xdr:colOff>
                    <xdr:row>33</xdr:row>
                    <xdr:rowOff>0</xdr:rowOff>
                  </to>
                </anchor>
              </controlPr>
            </control>
          </mc:Choice>
        </mc:AlternateContent>
        <mc:AlternateContent xmlns:mc="http://schemas.openxmlformats.org/markup-compatibility/2006">
          <mc:Choice Requires="x14">
            <control shapeId="17412" r:id="rId7" name="Spinner 4">
              <controlPr defaultSize="0" autoPict="0">
                <anchor moveWithCells="1">
                  <from>
                    <xdr:col>7</xdr:col>
                    <xdr:colOff>28575</xdr:colOff>
                    <xdr:row>33</xdr:row>
                    <xdr:rowOff>28575</xdr:rowOff>
                  </from>
                  <to>
                    <xdr:col>7</xdr:col>
                    <xdr:colOff>381000</xdr:colOff>
                    <xdr:row>34</xdr:row>
                    <xdr:rowOff>152400</xdr:rowOff>
                  </to>
                </anchor>
              </controlPr>
            </control>
          </mc:Choice>
        </mc:AlternateContent>
        <mc:AlternateContent xmlns:mc="http://schemas.openxmlformats.org/markup-compatibility/2006">
          <mc:Choice Requires="x14">
            <control shapeId="17413" r:id="rId8" name="Spinner 5">
              <controlPr defaultSize="0" autoPict="0">
                <anchor moveWithCells="1">
                  <from>
                    <xdr:col>7</xdr:col>
                    <xdr:colOff>28575</xdr:colOff>
                    <xdr:row>35</xdr:row>
                    <xdr:rowOff>28575</xdr:rowOff>
                  </from>
                  <to>
                    <xdr:col>7</xdr:col>
                    <xdr:colOff>381000</xdr:colOff>
                    <xdr:row>37</xdr:row>
                    <xdr:rowOff>0</xdr:rowOff>
                  </to>
                </anchor>
              </controlPr>
            </control>
          </mc:Choice>
        </mc:AlternateContent>
        <mc:AlternateContent xmlns:mc="http://schemas.openxmlformats.org/markup-compatibility/2006">
          <mc:Choice Requires="x14">
            <control shapeId="17414" r:id="rId9" name="Spinner 6">
              <controlPr defaultSize="0" autoPict="0">
                <anchor moveWithCells="1">
                  <from>
                    <xdr:col>7</xdr:col>
                    <xdr:colOff>28575</xdr:colOff>
                    <xdr:row>37</xdr:row>
                    <xdr:rowOff>38100</xdr:rowOff>
                  </from>
                  <to>
                    <xdr:col>7</xdr:col>
                    <xdr:colOff>381000</xdr:colOff>
                    <xdr:row>39</xdr:row>
                    <xdr:rowOff>0</xdr:rowOff>
                  </to>
                </anchor>
              </controlPr>
            </control>
          </mc:Choice>
        </mc:AlternateContent>
        <mc:AlternateContent xmlns:mc="http://schemas.openxmlformats.org/markup-compatibility/2006">
          <mc:Choice Requires="x14">
            <control shapeId="17415" r:id="rId10" name="Spinner 7">
              <controlPr defaultSize="0" autoPict="0">
                <anchor moveWithCells="1" sizeWithCells="1">
                  <from>
                    <xdr:col>11</xdr:col>
                    <xdr:colOff>38100</xdr:colOff>
                    <xdr:row>24</xdr:row>
                    <xdr:rowOff>66675</xdr:rowOff>
                  </from>
                  <to>
                    <xdr:col>11</xdr:col>
                    <xdr:colOff>371475</xdr:colOff>
                    <xdr:row>25</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61A87-9C98-4C43-8041-12F424BD662A}">
  <sheetPr>
    <pageSetUpPr fitToPage="1"/>
  </sheetPr>
  <dimension ref="A1:M1009"/>
  <sheetViews>
    <sheetView zoomScale="91" zoomScaleNormal="91" workbookViewId="0">
      <selection activeCell="B4" sqref="B4"/>
    </sheetView>
  </sheetViews>
  <sheetFormatPr defaultColWidth="12.625" defaultRowHeight="15" customHeight="1" x14ac:dyDescent="0.2"/>
  <cols>
    <col min="1" max="1" width="38.625" customWidth="1"/>
    <col min="2" max="2" width="9.125" customWidth="1"/>
    <col min="3" max="3" width="9.625" customWidth="1"/>
    <col min="4" max="4" width="7.625" customWidth="1"/>
    <col min="5" max="5" width="35.625" customWidth="1"/>
    <col min="6" max="6" width="9.125" customWidth="1"/>
    <col min="7" max="7" width="9.625" customWidth="1"/>
    <col min="8" max="8" width="7.625" customWidth="1"/>
    <col min="9" max="9" width="32.625" customWidth="1"/>
    <col min="10" max="10" width="9.125" customWidth="1"/>
    <col min="11" max="11" width="9.625" customWidth="1"/>
    <col min="12" max="12" width="13" bestFit="1" customWidth="1"/>
    <col min="13" max="13" width="9.625" customWidth="1"/>
    <col min="14" max="26" width="7.625" customWidth="1"/>
  </cols>
  <sheetData>
    <row r="1" spans="1:13" ht="21" customHeight="1" x14ac:dyDescent="0.25">
      <c r="A1" s="84" t="s">
        <v>28</v>
      </c>
      <c r="B1" s="84"/>
      <c r="C1" s="84"/>
      <c r="D1" s="84"/>
      <c r="E1" s="84"/>
      <c r="F1" s="84"/>
      <c r="G1" s="84"/>
      <c r="H1" s="84"/>
      <c r="I1" s="84"/>
      <c r="J1" s="84"/>
      <c r="K1" s="84"/>
    </row>
    <row r="2" spans="1:13" s="27" customFormat="1" ht="30" customHeight="1" x14ac:dyDescent="0.2">
      <c r="A2" s="85" t="s">
        <v>29</v>
      </c>
      <c r="B2" s="85"/>
      <c r="C2" s="85"/>
      <c r="D2" s="85"/>
      <c r="E2" s="85"/>
      <c r="F2" s="85"/>
      <c r="G2" s="85"/>
      <c r="H2" s="85"/>
      <c r="I2" s="85"/>
      <c r="J2" s="85"/>
      <c r="K2" s="85"/>
    </row>
    <row r="3" spans="1:13" ht="15" customHeight="1" x14ac:dyDescent="0.25">
      <c r="A3" s="84" t="s">
        <v>30</v>
      </c>
      <c r="B3" s="86"/>
      <c r="C3" s="86"/>
      <c r="E3" s="84" t="s">
        <v>31</v>
      </c>
      <c r="F3" s="86"/>
      <c r="G3" s="86"/>
      <c r="I3" s="84" t="s">
        <v>32</v>
      </c>
      <c r="J3" s="86"/>
      <c r="K3" s="86"/>
    </row>
    <row r="4" spans="1:13" ht="15" customHeight="1" x14ac:dyDescent="0.25">
      <c r="A4" s="12" t="s">
        <v>33</v>
      </c>
      <c r="B4" s="28">
        <v>180</v>
      </c>
      <c r="C4" s="12" t="s">
        <v>34</v>
      </c>
      <c r="E4" s="12" t="s">
        <v>35</v>
      </c>
      <c r="F4" s="28"/>
      <c r="G4" s="12"/>
      <c r="I4" s="13" t="s">
        <v>36</v>
      </c>
      <c r="J4" s="28"/>
      <c r="K4" s="12" t="s">
        <v>34</v>
      </c>
      <c r="L4" s="1"/>
    </row>
    <row r="5" spans="1:13" ht="15" customHeight="1" x14ac:dyDescent="0.25">
      <c r="A5" s="12" t="s">
        <v>37</v>
      </c>
      <c r="B5" s="28">
        <v>0</v>
      </c>
      <c r="C5" s="12" t="s">
        <v>34</v>
      </c>
      <c r="E5" s="12" t="s">
        <v>38</v>
      </c>
      <c r="F5" s="28">
        <v>25</v>
      </c>
      <c r="G5" s="12" t="s">
        <v>34</v>
      </c>
      <c r="I5" s="13" t="s">
        <v>39</v>
      </c>
      <c r="J5" s="28"/>
      <c r="K5" s="12" t="s">
        <v>34</v>
      </c>
    </row>
    <row r="6" spans="1:13" ht="15" customHeight="1" x14ac:dyDescent="0.25">
      <c r="A6" s="12" t="s">
        <v>40</v>
      </c>
      <c r="B6" s="12"/>
      <c r="C6" s="12"/>
      <c r="E6" s="12" t="s">
        <v>41</v>
      </c>
      <c r="F6" s="28">
        <f>F27*62.52</f>
        <v>125.04</v>
      </c>
      <c r="G6" s="12" t="s">
        <v>34</v>
      </c>
      <c r="I6" s="13" t="s">
        <v>38</v>
      </c>
      <c r="J6" s="28"/>
      <c r="K6" s="12" t="s">
        <v>34</v>
      </c>
    </row>
    <row r="7" spans="1:13" ht="15" customHeight="1" x14ac:dyDescent="0.25">
      <c r="A7" s="14" t="s">
        <v>42</v>
      </c>
      <c r="B7" s="28"/>
      <c r="C7" s="12" t="s">
        <v>34</v>
      </c>
      <c r="E7" s="2" t="s">
        <v>43</v>
      </c>
      <c r="F7" s="2">
        <f>SUM(F4:F6)</f>
        <v>150.04000000000002</v>
      </c>
      <c r="G7" s="2" t="s">
        <v>34</v>
      </c>
      <c r="I7" s="2" t="s">
        <v>43</v>
      </c>
      <c r="J7" s="2">
        <f>SUM(J4:J6)</f>
        <v>0</v>
      </c>
      <c r="K7" s="2" t="s">
        <v>34</v>
      </c>
    </row>
    <row r="8" spans="1:13" ht="15" customHeight="1" x14ac:dyDescent="0.25">
      <c r="A8" s="14" t="s">
        <v>44</v>
      </c>
      <c r="B8" s="28">
        <v>0</v>
      </c>
      <c r="C8" s="12" t="s">
        <v>34</v>
      </c>
      <c r="E8" s="12"/>
      <c r="F8" s="12"/>
      <c r="G8" s="12"/>
      <c r="I8" s="13"/>
      <c r="J8" s="13"/>
      <c r="K8" s="13"/>
    </row>
    <row r="9" spans="1:13" ht="15" customHeight="1" x14ac:dyDescent="0.25">
      <c r="A9" s="12" t="s">
        <v>45</v>
      </c>
      <c r="B9" s="12"/>
      <c r="C9" s="12"/>
      <c r="E9" s="84" t="s">
        <v>46</v>
      </c>
      <c r="F9" s="86"/>
      <c r="G9" s="86"/>
      <c r="I9" s="84" t="s">
        <v>47</v>
      </c>
      <c r="J9" s="86"/>
      <c r="K9" s="86"/>
    </row>
    <row r="10" spans="1:13" ht="15" customHeight="1" x14ac:dyDescent="0.25">
      <c r="A10" s="14" t="s">
        <v>48</v>
      </c>
      <c r="B10" s="28"/>
      <c r="C10" s="12" t="s">
        <v>34</v>
      </c>
      <c r="E10" s="12" t="s">
        <v>49</v>
      </c>
      <c r="F10" s="29">
        <f>4*F27</f>
        <v>8</v>
      </c>
      <c r="G10" s="12" t="s">
        <v>50</v>
      </c>
      <c r="I10" s="12" t="s">
        <v>51</v>
      </c>
      <c r="J10" s="28"/>
      <c r="K10" s="30" t="s">
        <v>50</v>
      </c>
    </row>
    <row r="11" spans="1:13" ht="15" customHeight="1" thickBot="1" x14ac:dyDescent="0.3">
      <c r="A11" s="14" t="s">
        <v>52</v>
      </c>
      <c r="B11" s="28"/>
      <c r="C11" s="12" t="s">
        <v>34</v>
      </c>
      <c r="E11" s="12" t="s">
        <v>53</v>
      </c>
      <c r="F11" s="28">
        <f>2*F27</f>
        <v>4</v>
      </c>
      <c r="G11" s="12" t="s">
        <v>50</v>
      </c>
      <c r="I11" s="2" t="s">
        <v>54</v>
      </c>
      <c r="J11" s="2">
        <f>B20*J10</f>
        <v>0</v>
      </c>
      <c r="K11" s="2" t="s">
        <v>34</v>
      </c>
    </row>
    <row r="12" spans="1:13" ht="15" customHeight="1" thickBot="1" x14ac:dyDescent="0.3">
      <c r="A12" s="12" t="s">
        <v>55</v>
      </c>
      <c r="B12" s="28">
        <v>65</v>
      </c>
      <c r="C12" s="12" t="s">
        <v>34</v>
      </c>
      <c r="E12" s="2" t="s">
        <v>56</v>
      </c>
      <c r="F12" s="2">
        <f>B20*(F11+F10)</f>
        <v>216</v>
      </c>
      <c r="G12" s="2" t="s">
        <v>34</v>
      </c>
      <c r="I12" s="3" t="s">
        <v>57</v>
      </c>
      <c r="J12" s="4">
        <f>SUM(J7+J11)</f>
        <v>0</v>
      </c>
      <c r="K12" s="5" t="s">
        <v>34</v>
      </c>
      <c r="L12" s="71"/>
      <c r="M12" s="71"/>
    </row>
    <row r="13" spans="1:13" ht="15" customHeight="1" thickBot="1" x14ac:dyDescent="0.3">
      <c r="A13" s="12" t="s">
        <v>58</v>
      </c>
      <c r="B13" s="28"/>
      <c r="C13" s="12" t="s">
        <v>34</v>
      </c>
      <c r="E13" s="3" t="s">
        <v>59</v>
      </c>
      <c r="F13" s="4">
        <f>F12+F7+F8</f>
        <v>366.04</v>
      </c>
      <c r="G13" s="5" t="s">
        <v>34</v>
      </c>
      <c r="L13" s="71"/>
      <c r="M13" s="71"/>
    </row>
    <row r="14" spans="1:13" ht="15" customHeight="1" x14ac:dyDescent="0.25">
      <c r="A14" s="2" t="s">
        <v>43</v>
      </c>
      <c r="B14" s="2">
        <f>SUM(B4:B13)</f>
        <v>245</v>
      </c>
      <c r="C14" s="2" t="s">
        <v>34</v>
      </c>
      <c r="I14" s="84" t="s">
        <v>60</v>
      </c>
      <c r="J14" s="86"/>
      <c r="K14" s="86"/>
    </row>
    <row r="15" spans="1:13" ht="15" customHeight="1" x14ac:dyDescent="0.25">
      <c r="A15" s="30" t="s">
        <v>61</v>
      </c>
      <c r="B15" s="28"/>
      <c r="C15" s="30" t="s">
        <v>34</v>
      </c>
      <c r="E15" s="84" t="s">
        <v>62</v>
      </c>
      <c r="F15" s="86"/>
      <c r="G15" s="86"/>
      <c r="I15" s="12" t="s">
        <v>63</v>
      </c>
      <c r="J15" s="29"/>
      <c r="K15" s="12" t="s">
        <v>64</v>
      </c>
    </row>
    <row r="16" spans="1:13" ht="15" customHeight="1" x14ac:dyDescent="0.25">
      <c r="A16" s="84" t="s">
        <v>65</v>
      </c>
      <c r="B16" s="86"/>
      <c r="C16" s="86"/>
      <c r="E16" s="12" t="s">
        <v>66</v>
      </c>
      <c r="F16" s="28">
        <v>0.2</v>
      </c>
      <c r="G16" s="12" t="s">
        <v>67</v>
      </c>
      <c r="I16" s="12" t="s">
        <v>68</v>
      </c>
      <c r="J16" s="29"/>
      <c r="K16" s="12" t="s">
        <v>64</v>
      </c>
    </row>
    <row r="17" spans="1:13" ht="15" customHeight="1" thickBot="1" x14ac:dyDescent="0.3">
      <c r="A17" s="12" t="s">
        <v>69</v>
      </c>
      <c r="B17" s="28"/>
      <c r="C17" s="12" t="s">
        <v>50</v>
      </c>
    </row>
    <row r="18" spans="1:13" ht="15" customHeight="1" thickBot="1" x14ac:dyDescent="0.3">
      <c r="A18" s="12" t="s">
        <v>48</v>
      </c>
      <c r="B18" s="28">
        <v>2</v>
      </c>
      <c r="C18" s="12" t="s">
        <v>50</v>
      </c>
      <c r="E18" s="24" t="s">
        <v>121</v>
      </c>
      <c r="F18" s="87" t="s">
        <v>71</v>
      </c>
      <c r="G18" s="88"/>
    </row>
    <row r="19" spans="1:13" ht="15" customHeight="1" x14ac:dyDescent="0.25">
      <c r="A19" s="12" t="s">
        <v>73</v>
      </c>
      <c r="B19" s="28"/>
      <c r="C19" s="12" t="s">
        <v>50</v>
      </c>
      <c r="E19" s="25" t="s">
        <v>74</v>
      </c>
      <c r="F19" s="82" t="s">
        <v>122</v>
      </c>
      <c r="G19" s="83"/>
    </row>
    <row r="20" spans="1:13" ht="15" customHeight="1" thickBot="1" x14ac:dyDescent="0.3">
      <c r="A20" s="12" t="s">
        <v>78</v>
      </c>
      <c r="B20" s="28">
        <v>18</v>
      </c>
      <c r="C20" s="12" t="s">
        <v>79</v>
      </c>
      <c r="E20" s="26" t="s">
        <v>80</v>
      </c>
      <c r="F20" s="100" t="s">
        <v>122</v>
      </c>
      <c r="G20" s="90"/>
      <c r="L20" s="72"/>
      <c r="M20" s="8"/>
    </row>
    <row r="21" spans="1:13" ht="15" customHeight="1" x14ac:dyDescent="0.25">
      <c r="A21" s="2" t="s">
        <v>83</v>
      </c>
      <c r="B21" s="2">
        <f>B20*SUM(B17:B19)</f>
        <v>36</v>
      </c>
      <c r="C21" s="2" t="s">
        <v>34</v>
      </c>
    </row>
    <row r="22" spans="1:13" ht="15" customHeight="1" thickBot="1" x14ac:dyDescent="0.25"/>
    <row r="23" spans="1:13" ht="15" customHeight="1" thickBot="1" x14ac:dyDescent="0.3">
      <c r="A23" s="56" t="s">
        <v>91</v>
      </c>
      <c r="B23" s="6">
        <f>B21+B14+B15</f>
        <v>281</v>
      </c>
      <c r="C23" s="7" t="s">
        <v>34</v>
      </c>
    </row>
    <row r="24" spans="1:13" ht="15" customHeight="1" x14ac:dyDescent="0.3">
      <c r="I24" s="91" t="s">
        <v>95</v>
      </c>
      <c r="J24" s="91"/>
      <c r="K24" s="91"/>
      <c r="L24" s="23" t="str">
        <f>IF(AND(F27&lt;1,J25&lt;1501),"OK",IF(AND(F27&lt;4,J25&lt;1001),"OK",IF(AND(F27&lt;5,J25&lt;501),"OK",IF(AND(F27&lt;7,J25&lt;251),"OK","ERROR"))))</f>
        <v>OK</v>
      </c>
    </row>
    <row r="25" spans="1:13" ht="15" customHeight="1" x14ac:dyDescent="0.25">
      <c r="I25" s="12" t="s">
        <v>96</v>
      </c>
      <c r="J25" s="28"/>
      <c r="K25" s="12" t="s">
        <v>97</v>
      </c>
      <c r="L25" s="92"/>
    </row>
    <row r="26" spans="1:13" ht="15" customHeight="1" x14ac:dyDescent="0.25">
      <c r="E26" s="93" t="s">
        <v>98</v>
      </c>
      <c r="F26" s="86"/>
      <c r="G26" s="86"/>
      <c r="I26" s="12" t="s">
        <v>99</v>
      </c>
      <c r="J26" s="68">
        <f>J25/(1-J27)</f>
        <v>0</v>
      </c>
      <c r="K26" s="12" t="s">
        <v>100</v>
      </c>
      <c r="L26" s="92"/>
    </row>
    <row r="27" spans="1:13" ht="15" customHeight="1" x14ac:dyDescent="0.25">
      <c r="E27" s="73" t="s">
        <v>101</v>
      </c>
      <c r="F27" s="74">
        <v>2</v>
      </c>
      <c r="G27" s="73"/>
      <c r="I27" s="12" t="s">
        <v>102</v>
      </c>
      <c r="J27" s="67"/>
      <c r="K27" s="12"/>
      <c r="L27" s="1"/>
      <c r="M27" s="58"/>
    </row>
    <row r="28" spans="1:13" ht="15" customHeight="1" thickBot="1" x14ac:dyDescent="0.25">
      <c r="E28" s="94" t="s">
        <v>103</v>
      </c>
      <c r="F28" s="95">
        <v>1500</v>
      </c>
      <c r="G28" s="94" t="s">
        <v>104</v>
      </c>
      <c r="H28" s="96"/>
      <c r="J28" s="66"/>
      <c r="L28" s="10"/>
    </row>
    <row r="29" spans="1:13" ht="15" customHeight="1" thickBot="1" x14ac:dyDescent="0.3">
      <c r="E29" s="94"/>
      <c r="F29" s="95"/>
      <c r="G29" s="94"/>
      <c r="H29" s="96"/>
      <c r="I29" s="53" t="s">
        <v>105</v>
      </c>
      <c r="J29" s="57"/>
      <c r="K29" s="55" t="s">
        <v>106</v>
      </c>
      <c r="L29" s="10"/>
    </row>
    <row r="30" spans="1:13" ht="15" customHeight="1" thickBot="1" x14ac:dyDescent="0.3">
      <c r="E30" s="94" t="s">
        <v>119</v>
      </c>
      <c r="F30" s="95">
        <v>1500</v>
      </c>
      <c r="G30" s="94" t="s">
        <v>104</v>
      </c>
      <c r="H30" s="92"/>
      <c r="L30" s="75"/>
    </row>
    <row r="31" spans="1:13" ht="15" customHeight="1" x14ac:dyDescent="0.25">
      <c r="E31" s="94"/>
      <c r="F31" s="95"/>
      <c r="G31" s="94"/>
      <c r="H31" s="92"/>
      <c r="I31" s="97" t="s">
        <v>108</v>
      </c>
      <c r="J31" s="98"/>
      <c r="K31" s="99"/>
      <c r="L31" s="20"/>
    </row>
    <row r="32" spans="1:13" ht="15" customHeight="1" thickBot="1" x14ac:dyDescent="0.3">
      <c r="E32" s="94" t="s">
        <v>109</v>
      </c>
      <c r="F32" s="95">
        <v>0</v>
      </c>
      <c r="G32" s="94" t="s">
        <v>104</v>
      </c>
      <c r="H32" s="96"/>
      <c r="I32" s="62" t="s">
        <v>110</v>
      </c>
      <c r="J32" s="59">
        <f>IF(F27&gt;0,(F43*F41)-(B23+F13+F16*F40),0)</f>
        <v>88.560000000000173</v>
      </c>
      <c r="K32" s="63" t="s">
        <v>34</v>
      </c>
      <c r="L32" s="18"/>
    </row>
    <row r="33" spans="1:12" ht="15" customHeight="1" thickBot="1" x14ac:dyDescent="0.3">
      <c r="E33" s="94"/>
      <c r="F33" s="95"/>
      <c r="G33" s="94"/>
      <c r="H33" s="96"/>
      <c r="I33" s="62"/>
      <c r="J33" s="60"/>
      <c r="K33" s="63"/>
      <c r="L33" s="19"/>
    </row>
    <row r="34" spans="1:12" ht="15" customHeight="1" x14ac:dyDescent="0.2">
      <c r="E34" s="94" t="s">
        <v>112</v>
      </c>
      <c r="F34" s="95">
        <v>0</v>
      </c>
      <c r="G34" s="94" t="s">
        <v>104</v>
      </c>
      <c r="H34" s="96"/>
      <c r="L34" s="52"/>
    </row>
    <row r="35" spans="1:12" ht="15" customHeight="1" x14ac:dyDescent="0.2">
      <c r="A35" s="17"/>
      <c r="E35" s="94"/>
      <c r="F35" s="95"/>
      <c r="G35" s="94"/>
      <c r="H35" s="96"/>
      <c r="L35" s="18"/>
    </row>
    <row r="36" spans="1:12" ht="15" customHeight="1" x14ac:dyDescent="0.2">
      <c r="E36" s="94" t="s">
        <v>114</v>
      </c>
      <c r="F36" s="95">
        <v>0</v>
      </c>
      <c r="G36" s="94" t="s">
        <v>104</v>
      </c>
      <c r="H36" s="96"/>
    </row>
    <row r="37" spans="1:12" ht="15" customHeight="1" x14ac:dyDescent="0.25">
      <c r="D37" s="9"/>
      <c r="E37" s="94"/>
      <c r="F37" s="95"/>
      <c r="G37" s="94"/>
      <c r="H37" s="96"/>
    </row>
    <row r="38" spans="1:12" ht="15" customHeight="1" x14ac:dyDescent="0.25">
      <c r="D38" s="9"/>
      <c r="E38" s="94" t="s">
        <v>115</v>
      </c>
      <c r="F38" s="95">
        <v>0</v>
      </c>
      <c r="G38" s="94" t="s">
        <v>104</v>
      </c>
      <c r="H38" s="96"/>
    </row>
    <row r="39" spans="1:12" ht="15" customHeight="1" x14ac:dyDescent="0.2">
      <c r="E39" s="94"/>
      <c r="F39" s="95"/>
      <c r="G39" s="94"/>
      <c r="H39" s="96"/>
    </row>
    <row r="40" spans="1:12" ht="15" customHeight="1" x14ac:dyDescent="0.25">
      <c r="D40" s="8"/>
      <c r="E40" s="15" t="s">
        <v>116</v>
      </c>
      <c r="F40" s="21">
        <f>SUM(F28:F38)</f>
        <v>3000</v>
      </c>
      <c r="G40" s="15" t="s">
        <v>104</v>
      </c>
      <c r="H40" s="22"/>
    </row>
    <row r="41" spans="1:12" ht="15" customHeight="1" x14ac:dyDescent="0.25">
      <c r="D41" s="9"/>
      <c r="E41" s="15" t="s">
        <v>116</v>
      </c>
      <c r="F41" s="15">
        <f>F40*0.106</f>
        <v>318</v>
      </c>
      <c r="G41" s="15" t="s">
        <v>117</v>
      </c>
    </row>
    <row r="42" spans="1:12" ht="15" customHeight="1" thickBot="1" x14ac:dyDescent="0.25"/>
    <row r="43" spans="1:12" ht="15" customHeight="1" thickBot="1" x14ac:dyDescent="0.3">
      <c r="D43" s="9"/>
      <c r="E43" s="53" t="s">
        <v>118</v>
      </c>
      <c r="F43" s="54">
        <v>4.2</v>
      </c>
      <c r="G43" s="55" t="s">
        <v>106</v>
      </c>
    </row>
    <row r="44" spans="1:12" ht="15" customHeight="1" x14ac:dyDescent="0.25">
      <c r="D44" s="8"/>
    </row>
    <row r="45" spans="1:12" ht="15" customHeight="1" x14ac:dyDescent="0.25">
      <c r="D45" s="9"/>
    </row>
    <row r="46" spans="1:12" ht="15.75" customHeight="1" x14ac:dyDescent="0.2"/>
    <row r="47" spans="1:12" ht="15.75" customHeight="1" x14ac:dyDescent="0.2"/>
    <row r="48" spans="1: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sheetData>
  <sheetProtection sheet="1" selectLockedCells="1"/>
  <mergeCells count="41">
    <mergeCell ref="F20:G20"/>
    <mergeCell ref="F19:G19"/>
    <mergeCell ref="A1:K1"/>
    <mergeCell ref="A2:K2"/>
    <mergeCell ref="A3:C3"/>
    <mergeCell ref="E3:G3"/>
    <mergeCell ref="I3:K3"/>
    <mergeCell ref="E9:G9"/>
    <mergeCell ref="I9:K9"/>
    <mergeCell ref="I14:K14"/>
    <mergeCell ref="E15:G15"/>
    <mergeCell ref="A16:C16"/>
    <mergeCell ref="F18:G18"/>
    <mergeCell ref="I24:K24"/>
    <mergeCell ref="L25:L26"/>
    <mergeCell ref="E26:G26"/>
    <mergeCell ref="E28:E29"/>
    <mergeCell ref="F28:F29"/>
    <mergeCell ref="G28:G29"/>
    <mergeCell ref="H28:H29"/>
    <mergeCell ref="H32:H33"/>
    <mergeCell ref="E30:E31"/>
    <mergeCell ref="F30:F31"/>
    <mergeCell ref="G30:G31"/>
    <mergeCell ref="H30:H31"/>
    <mergeCell ref="I31:K31"/>
    <mergeCell ref="E38:E39"/>
    <mergeCell ref="F38:F39"/>
    <mergeCell ref="G38:G39"/>
    <mergeCell ref="H38:H39"/>
    <mergeCell ref="E34:E35"/>
    <mergeCell ref="F34:F35"/>
    <mergeCell ref="G34:G35"/>
    <mergeCell ref="H34:H35"/>
    <mergeCell ref="E36:E37"/>
    <mergeCell ref="F36:F37"/>
    <mergeCell ref="G36:G37"/>
    <mergeCell ref="H36:H37"/>
    <mergeCell ref="E32:E33"/>
    <mergeCell ref="F32:F33"/>
    <mergeCell ref="G32:G33"/>
  </mergeCells>
  <pageMargins left="0.70866141732283472" right="0.70866141732283472" top="0.74803149606299213" bottom="0.74803149606299213" header="0" footer="0"/>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Spinner 1">
              <controlPr defaultSize="0" autoPict="0">
                <anchor moveWithCells="1">
                  <from>
                    <xdr:col>7</xdr:col>
                    <xdr:colOff>66675</xdr:colOff>
                    <xdr:row>27</xdr:row>
                    <xdr:rowOff>38100</xdr:rowOff>
                  </from>
                  <to>
                    <xdr:col>7</xdr:col>
                    <xdr:colOff>381000</xdr:colOff>
                    <xdr:row>28</xdr:row>
                    <xdr:rowOff>152400</xdr:rowOff>
                  </to>
                </anchor>
              </controlPr>
            </control>
          </mc:Choice>
        </mc:AlternateContent>
        <mc:AlternateContent xmlns:mc="http://schemas.openxmlformats.org/markup-compatibility/2006">
          <mc:Choice Requires="x14">
            <control shapeId="15362" r:id="rId5" name="Spinner 2">
              <controlPr defaultSize="0" autoPict="0">
                <anchor moveWithCells="1" sizeWithCells="1">
                  <from>
                    <xdr:col>7</xdr:col>
                    <xdr:colOff>28575</xdr:colOff>
                    <xdr:row>29</xdr:row>
                    <xdr:rowOff>38100</xdr:rowOff>
                  </from>
                  <to>
                    <xdr:col>7</xdr:col>
                    <xdr:colOff>371475</xdr:colOff>
                    <xdr:row>30</xdr:row>
                    <xdr:rowOff>180975</xdr:rowOff>
                  </to>
                </anchor>
              </controlPr>
            </control>
          </mc:Choice>
        </mc:AlternateContent>
        <mc:AlternateContent xmlns:mc="http://schemas.openxmlformats.org/markup-compatibility/2006">
          <mc:Choice Requires="x14">
            <control shapeId="15363" r:id="rId6" name="Spinner 3">
              <controlPr defaultSize="0" autoPict="0">
                <anchor moveWithCells="1">
                  <from>
                    <xdr:col>7</xdr:col>
                    <xdr:colOff>38100</xdr:colOff>
                    <xdr:row>31</xdr:row>
                    <xdr:rowOff>66675</xdr:rowOff>
                  </from>
                  <to>
                    <xdr:col>7</xdr:col>
                    <xdr:colOff>381000</xdr:colOff>
                    <xdr:row>33</xdr:row>
                    <xdr:rowOff>0</xdr:rowOff>
                  </to>
                </anchor>
              </controlPr>
            </control>
          </mc:Choice>
        </mc:AlternateContent>
        <mc:AlternateContent xmlns:mc="http://schemas.openxmlformats.org/markup-compatibility/2006">
          <mc:Choice Requires="x14">
            <control shapeId="15364" r:id="rId7" name="Spinner 4">
              <controlPr defaultSize="0" autoPict="0">
                <anchor moveWithCells="1">
                  <from>
                    <xdr:col>7</xdr:col>
                    <xdr:colOff>28575</xdr:colOff>
                    <xdr:row>33</xdr:row>
                    <xdr:rowOff>28575</xdr:rowOff>
                  </from>
                  <to>
                    <xdr:col>7</xdr:col>
                    <xdr:colOff>381000</xdr:colOff>
                    <xdr:row>34</xdr:row>
                    <xdr:rowOff>152400</xdr:rowOff>
                  </to>
                </anchor>
              </controlPr>
            </control>
          </mc:Choice>
        </mc:AlternateContent>
        <mc:AlternateContent xmlns:mc="http://schemas.openxmlformats.org/markup-compatibility/2006">
          <mc:Choice Requires="x14">
            <control shapeId="15365" r:id="rId8" name="Spinner 5">
              <controlPr defaultSize="0" autoPict="0">
                <anchor moveWithCells="1">
                  <from>
                    <xdr:col>7</xdr:col>
                    <xdr:colOff>28575</xdr:colOff>
                    <xdr:row>35</xdr:row>
                    <xdr:rowOff>28575</xdr:rowOff>
                  </from>
                  <to>
                    <xdr:col>7</xdr:col>
                    <xdr:colOff>381000</xdr:colOff>
                    <xdr:row>37</xdr:row>
                    <xdr:rowOff>0</xdr:rowOff>
                  </to>
                </anchor>
              </controlPr>
            </control>
          </mc:Choice>
        </mc:AlternateContent>
        <mc:AlternateContent xmlns:mc="http://schemas.openxmlformats.org/markup-compatibility/2006">
          <mc:Choice Requires="x14">
            <control shapeId="15366" r:id="rId9" name="Spinner 6">
              <controlPr defaultSize="0" autoPict="0">
                <anchor moveWithCells="1">
                  <from>
                    <xdr:col>7</xdr:col>
                    <xdr:colOff>28575</xdr:colOff>
                    <xdr:row>37</xdr:row>
                    <xdr:rowOff>38100</xdr:rowOff>
                  </from>
                  <to>
                    <xdr:col>7</xdr:col>
                    <xdr:colOff>381000</xdr:colOff>
                    <xdr:row>39</xdr:row>
                    <xdr:rowOff>0</xdr:rowOff>
                  </to>
                </anchor>
              </controlPr>
            </control>
          </mc:Choice>
        </mc:AlternateContent>
        <mc:AlternateContent xmlns:mc="http://schemas.openxmlformats.org/markup-compatibility/2006">
          <mc:Choice Requires="x14">
            <control shapeId="15367" r:id="rId10" name="Spinner 7">
              <controlPr defaultSize="0" autoPict="0">
                <anchor moveWithCells="1" sizeWithCells="1">
                  <from>
                    <xdr:col>11</xdr:col>
                    <xdr:colOff>38100</xdr:colOff>
                    <xdr:row>24</xdr:row>
                    <xdr:rowOff>66675</xdr:rowOff>
                  </from>
                  <to>
                    <xdr:col>11</xdr:col>
                    <xdr:colOff>371475</xdr:colOff>
                    <xdr:row>25</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0FD1-B8C2-4455-8BF0-287EB688DAA6}">
  <dimension ref="A1:A2"/>
  <sheetViews>
    <sheetView workbookViewId="0">
      <selection activeCell="C2" sqref="C2"/>
    </sheetView>
  </sheetViews>
  <sheetFormatPr defaultRowHeight="14.25" x14ac:dyDescent="0.2"/>
  <sheetData>
    <row r="1" spans="1:1" x14ac:dyDescent="0.2">
      <c r="A1" s="10" t="s">
        <v>123</v>
      </c>
    </row>
    <row r="2" spans="1:1" x14ac:dyDescent="0.2">
      <c r="A2" s="10" t="s">
        <v>124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16DA0204F45F4D92CE52BF697DE7E4" ma:contentTypeVersion="13" ma:contentTypeDescription="Create a new document." ma:contentTypeScope="" ma:versionID="8750cd2de087f97166400ad9dd15661d">
  <xsd:schema xmlns:xsd="http://www.w3.org/2001/XMLSchema" xmlns:xs="http://www.w3.org/2001/XMLSchema" xmlns:p="http://schemas.microsoft.com/office/2006/metadata/properties" xmlns:ns3="f6f7df3a-c209-42c3-b1a5-03bf6658b59f" xmlns:ns4="4d34b575-9f5a-4566-9284-66bf1567c23d" targetNamespace="http://schemas.microsoft.com/office/2006/metadata/properties" ma:root="true" ma:fieldsID="4f0e3d4ff5beabca1f11035290e63ac1" ns3:_="" ns4:_="">
    <xsd:import namespace="f6f7df3a-c209-42c3-b1a5-03bf6658b59f"/>
    <xsd:import namespace="4d34b575-9f5a-4566-9284-66bf1567c23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OCR"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7df3a-c209-42c3-b1a5-03bf6658b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34b575-9f5a-4566-9284-66bf1567c23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652D7C-A7E4-497D-8072-C573EF4BC6C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EBCBA4B-78F9-4642-AB7F-4F0796119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f7df3a-c209-42c3-b1a5-03bf6658b59f"/>
    <ds:schemaRef ds:uri="4d34b575-9f5a-4566-9284-66bf1567c2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F68EC3-53E7-48C4-A304-278FFEF325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Begeleidend schrijven</vt:lpstr>
      <vt:lpstr>Checklist Iets voor jou</vt:lpstr>
      <vt:lpstr>Rendabiliteit berekenen</vt:lpstr>
      <vt:lpstr>Hoofdteelt enkel zaden</vt:lpstr>
      <vt:lpstr>Onderzaai zaden</vt:lpstr>
      <vt:lpstr>Onderzaai of nateelt bloemen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Mieke Vandermersch</dc:creator>
  <cp:keywords/>
  <dc:description/>
  <cp:lastModifiedBy>Jarinda Viaene</cp:lastModifiedBy>
  <cp:revision/>
  <dcterms:created xsi:type="dcterms:W3CDTF">2021-01-05T10:26:02Z</dcterms:created>
  <dcterms:modified xsi:type="dcterms:W3CDTF">2025-04-28T08:20:24Z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0x0101002416DA0204F45F4D92CE52BF697DE7E4</vt:lpwstr>
  </property>
</Properties>
</file>